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f40223c98f20bd9/Documents/Essays/General/Elections/"/>
    </mc:Choice>
  </mc:AlternateContent>
  <xr:revisionPtr revIDLastSave="99" documentId="8_{60BA10B4-EE2B-F74D-ABFA-F54DB8963C60}" xr6:coauthVersionLast="47" xr6:coauthVersionMax="47" xr10:uidLastSave="{D62CF581-7EB6-D747-BD09-F5AA3690FF25}"/>
  <bookViews>
    <workbookView xWindow="11540" yWindow="500" windowWidth="28040" windowHeight="15820" xr2:uid="{47ADFD81-C78C-9345-97E0-05808F1C3088}"/>
  </bookViews>
  <sheets>
    <sheet name="Combined" sheetId="4" r:id="rId1"/>
    <sheet name="Margin buckets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5" l="1"/>
  <c r="B9" i="5"/>
  <c r="B8" i="5"/>
  <c r="B7" i="5"/>
  <c r="B6" i="5"/>
  <c r="B5" i="5"/>
  <c r="C9" i="5"/>
  <c r="C8" i="5"/>
  <c r="C7" i="5"/>
  <c r="C10" i="5"/>
  <c r="C6" i="5"/>
  <c r="C5" i="5"/>
  <c r="AO40" i="4"/>
  <c r="AH12" i="4" l="1"/>
  <c r="AN12" i="4"/>
  <c r="AL12" i="4"/>
  <c r="AC60" i="4"/>
  <c r="AB60" i="4"/>
  <c r="AC58" i="4"/>
  <c r="AB58" i="4"/>
  <c r="AC57" i="4"/>
  <c r="AB57" i="4"/>
  <c r="AC56" i="4"/>
  <c r="AB56" i="4"/>
  <c r="AC55" i="4"/>
  <c r="AB55" i="4"/>
  <c r="AC54" i="4"/>
  <c r="AB54" i="4"/>
  <c r="AC53" i="4"/>
  <c r="AB53" i="4"/>
  <c r="AC52" i="4"/>
  <c r="AB52" i="4"/>
  <c r="AC51" i="4"/>
  <c r="AB51" i="4"/>
  <c r="AC50" i="4"/>
  <c r="AB50" i="4"/>
  <c r="AC49" i="4"/>
  <c r="AB49" i="4"/>
  <c r="AC48" i="4"/>
  <c r="AB48" i="4"/>
  <c r="AC47" i="4"/>
  <c r="AB47" i="4"/>
  <c r="AC46" i="4"/>
  <c r="AB46" i="4"/>
  <c r="AC45" i="4"/>
  <c r="AB45" i="4"/>
  <c r="AC44" i="4"/>
  <c r="AB44" i="4"/>
  <c r="AC43" i="4"/>
  <c r="AB43" i="4"/>
  <c r="AC42" i="4"/>
  <c r="AB42" i="4"/>
  <c r="AC41" i="4"/>
  <c r="AB41" i="4"/>
  <c r="AC40" i="4"/>
  <c r="AB40" i="4"/>
  <c r="AC39" i="4"/>
  <c r="AB39" i="4"/>
  <c r="AC38" i="4"/>
  <c r="AB38" i="4"/>
  <c r="AC37" i="4"/>
  <c r="AB37" i="4"/>
  <c r="AC36" i="4"/>
  <c r="AB36" i="4"/>
  <c r="AC35" i="4"/>
  <c r="AB35" i="4"/>
  <c r="AC34" i="4"/>
  <c r="AB34" i="4"/>
  <c r="AC33" i="4"/>
  <c r="AB33" i="4"/>
  <c r="AC32" i="4"/>
  <c r="AB32" i="4"/>
  <c r="AC31" i="4"/>
  <c r="AB31" i="4"/>
  <c r="AC30" i="4"/>
  <c r="AB30" i="4"/>
  <c r="AC29" i="4"/>
  <c r="AB29" i="4"/>
  <c r="AC28" i="4"/>
  <c r="AB28" i="4"/>
  <c r="AC27" i="4"/>
  <c r="AB27" i="4"/>
  <c r="AC26" i="4"/>
  <c r="AB26" i="4"/>
  <c r="AC25" i="4"/>
  <c r="AB25" i="4"/>
  <c r="AC24" i="4"/>
  <c r="AB24" i="4"/>
  <c r="AC23" i="4"/>
  <c r="AB23" i="4"/>
  <c r="AC22" i="4"/>
  <c r="AB22" i="4"/>
  <c r="AC21" i="4"/>
  <c r="AB21" i="4"/>
  <c r="AC20" i="4"/>
  <c r="AB20" i="4"/>
  <c r="AC19" i="4"/>
  <c r="AB19" i="4"/>
  <c r="AC18" i="4"/>
  <c r="AB18" i="4"/>
  <c r="AC17" i="4"/>
  <c r="AB17" i="4"/>
  <c r="AC16" i="4"/>
  <c r="AB16" i="4"/>
  <c r="AC15" i="4"/>
  <c r="AB15" i="4"/>
  <c r="AC14" i="4"/>
  <c r="AB14" i="4"/>
  <c r="AC13" i="4"/>
  <c r="AB13" i="4"/>
  <c r="AC12" i="4"/>
  <c r="AB12" i="4"/>
  <c r="AC11" i="4"/>
  <c r="AB11" i="4"/>
  <c r="AC10" i="4"/>
  <c r="AB10" i="4"/>
  <c r="AC9" i="4"/>
  <c r="AB9" i="4"/>
  <c r="P60" i="4"/>
  <c r="O60" i="4"/>
  <c r="P58" i="4"/>
  <c r="O58" i="4"/>
  <c r="P57" i="4"/>
  <c r="O57" i="4"/>
  <c r="P56" i="4"/>
  <c r="O56" i="4"/>
  <c r="P55" i="4"/>
  <c r="O55" i="4"/>
  <c r="P54" i="4"/>
  <c r="O54" i="4"/>
  <c r="P53" i="4"/>
  <c r="O53" i="4"/>
  <c r="P52" i="4"/>
  <c r="O52" i="4"/>
  <c r="P51" i="4"/>
  <c r="O51" i="4"/>
  <c r="P50" i="4"/>
  <c r="O50" i="4"/>
  <c r="P49" i="4"/>
  <c r="O49" i="4"/>
  <c r="P48" i="4"/>
  <c r="O48" i="4"/>
  <c r="P47" i="4"/>
  <c r="O47" i="4"/>
  <c r="P46" i="4"/>
  <c r="O46" i="4"/>
  <c r="P45" i="4"/>
  <c r="O45" i="4"/>
  <c r="P44" i="4"/>
  <c r="O44" i="4"/>
  <c r="P43" i="4"/>
  <c r="O43" i="4"/>
  <c r="P42" i="4"/>
  <c r="O42" i="4"/>
  <c r="P41" i="4"/>
  <c r="O41" i="4"/>
  <c r="P40" i="4"/>
  <c r="O40" i="4"/>
  <c r="P39" i="4"/>
  <c r="O39" i="4"/>
  <c r="P38" i="4"/>
  <c r="O38" i="4"/>
  <c r="P37" i="4"/>
  <c r="O37" i="4"/>
  <c r="P36" i="4"/>
  <c r="O36" i="4"/>
  <c r="P35" i="4"/>
  <c r="O35" i="4"/>
  <c r="P34" i="4"/>
  <c r="O34" i="4"/>
  <c r="P33" i="4"/>
  <c r="O33" i="4"/>
  <c r="P32" i="4"/>
  <c r="O32" i="4"/>
  <c r="P31" i="4"/>
  <c r="O31" i="4"/>
  <c r="P30" i="4"/>
  <c r="O30" i="4"/>
  <c r="P29" i="4"/>
  <c r="O29" i="4"/>
  <c r="P28" i="4"/>
  <c r="O28" i="4"/>
  <c r="P27" i="4"/>
  <c r="O27" i="4"/>
  <c r="P26" i="4"/>
  <c r="O26" i="4"/>
  <c r="P25" i="4"/>
  <c r="O25" i="4"/>
  <c r="P24" i="4"/>
  <c r="O24" i="4"/>
  <c r="P23" i="4"/>
  <c r="O23" i="4"/>
  <c r="P22" i="4"/>
  <c r="O22" i="4"/>
  <c r="P21" i="4"/>
  <c r="O21" i="4"/>
  <c r="P20" i="4"/>
  <c r="O20" i="4"/>
  <c r="P19" i="4"/>
  <c r="O19" i="4"/>
  <c r="P18" i="4"/>
  <c r="O18" i="4"/>
  <c r="P17" i="4"/>
  <c r="O17" i="4"/>
  <c r="P16" i="4"/>
  <c r="O16" i="4"/>
  <c r="P15" i="4"/>
  <c r="O15" i="4"/>
  <c r="P14" i="4"/>
  <c r="O14" i="4"/>
  <c r="P13" i="4"/>
  <c r="O13" i="4"/>
  <c r="P12" i="4"/>
  <c r="O12" i="4"/>
  <c r="P11" i="4"/>
  <c r="O11" i="4"/>
  <c r="P10" i="4"/>
  <c r="O10" i="4"/>
  <c r="P9" i="4"/>
  <c r="O9" i="4"/>
  <c r="AC8" i="4"/>
  <c r="AB8" i="4"/>
  <c r="P8" i="4"/>
  <c r="O8" i="4"/>
  <c r="AJ58" i="4"/>
  <c r="AJ57" i="4"/>
  <c r="AJ56" i="4"/>
  <c r="AJ55" i="4"/>
  <c r="AJ54" i="4"/>
  <c r="AJ53" i="4"/>
  <c r="AJ52" i="4"/>
  <c r="AJ51" i="4"/>
  <c r="AJ50" i="4"/>
  <c r="AJ49" i="4"/>
  <c r="AJ48" i="4"/>
  <c r="AJ47" i="4"/>
  <c r="AJ46" i="4"/>
  <c r="AJ45" i="4"/>
  <c r="AJ44" i="4"/>
  <c r="AJ43" i="4"/>
  <c r="AJ42" i="4"/>
  <c r="AJ41" i="4"/>
  <c r="AJ40" i="4"/>
  <c r="AJ39" i="4"/>
  <c r="AJ38" i="4"/>
  <c r="AJ37" i="4"/>
  <c r="AJ36" i="4"/>
  <c r="AJ35" i="4"/>
  <c r="AJ34" i="4"/>
  <c r="AJ33" i="4"/>
  <c r="AJ32" i="4"/>
  <c r="AJ31" i="4"/>
  <c r="AJ30" i="4"/>
  <c r="AJ29" i="4"/>
  <c r="AJ28" i="4"/>
  <c r="AJ27" i="4"/>
  <c r="AJ26" i="4"/>
  <c r="AJ25" i="4"/>
  <c r="AJ24" i="4"/>
  <c r="AJ23" i="4"/>
  <c r="AJ22" i="4"/>
  <c r="AJ21" i="4"/>
  <c r="AJ20" i="4"/>
  <c r="AJ19" i="4"/>
  <c r="AJ18" i="4"/>
  <c r="AJ17" i="4"/>
  <c r="AJ16" i="4"/>
  <c r="AJ15" i="4"/>
  <c r="AJ14" i="4"/>
  <c r="AJ13" i="4"/>
  <c r="AJ12" i="4"/>
  <c r="AJ11" i="4"/>
  <c r="AJ10" i="4"/>
  <c r="AJ9" i="4"/>
  <c r="AJ8" i="4"/>
  <c r="Q60" i="4"/>
  <c r="Q58" i="4"/>
  <c r="Q57" i="4"/>
  <c r="Q56" i="4"/>
  <c r="Q55" i="4"/>
  <c r="Q54" i="4"/>
  <c r="Q53" i="4"/>
  <c r="Q52" i="4"/>
  <c r="Q51" i="4"/>
  <c r="Q50" i="4"/>
  <c r="Q49" i="4"/>
  <c r="Q48" i="4"/>
  <c r="Q47" i="4"/>
  <c r="Q46" i="4"/>
  <c r="Q45" i="4"/>
  <c r="Q44" i="4"/>
  <c r="Q43" i="4"/>
  <c r="Q42" i="4"/>
  <c r="Q41" i="4"/>
  <c r="Q40" i="4"/>
  <c r="Q39" i="4"/>
  <c r="Q38" i="4"/>
  <c r="Q37" i="4"/>
  <c r="Q36" i="4"/>
  <c r="Q35" i="4"/>
  <c r="Q34" i="4"/>
  <c r="Q33" i="4"/>
  <c r="Q32" i="4"/>
  <c r="Q31" i="4"/>
  <c r="Q30" i="4"/>
  <c r="Q29" i="4"/>
  <c r="Q28" i="4"/>
  <c r="Q27" i="4"/>
  <c r="Q26" i="4"/>
  <c r="Q25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AD58" i="4"/>
  <c r="AD57" i="4"/>
  <c r="AD56" i="4"/>
  <c r="AD55" i="4"/>
  <c r="AD54" i="4"/>
  <c r="AD53" i="4"/>
  <c r="AD52" i="4"/>
  <c r="AD51" i="4"/>
  <c r="AD50" i="4"/>
  <c r="AD49" i="4"/>
  <c r="AQ49" i="4" s="1"/>
  <c r="AD48" i="4"/>
  <c r="AD47" i="4"/>
  <c r="AD46" i="4"/>
  <c r="AD45" i="4"/>
  <c r="AD44" i="4"/>
  <c r="AD43" i="4"/>
  <c r="AD42" i="4"/>
  <c r="AD41" i="4"/>
  <c r="AD40" i="4"/>
  <c r="AD39" i="4"/>
  <c r="AD38" i="4"/>
  <c r="AD37" i="4"/>
  <c r="AD36" i="4"/>
  <c r="AD35" i="4"/>
  <c r="AD34" i="4"/>
  <c r="AD33" i="4"/>
  <c r="AD32" i="4"/>
  <c r="AD31" i="4"/>
  <c r="AD30" i="4"/>
  <c r="AD29" i="4"/>
  <c r="AD28" i="4"/>
  <c r="AD27" i="4"/>
  <c r="AD26" i="4"/>
  <c r="AD25" i="4"/>
  <c r="AD24" i="4"/>
  <c r="AD23" i="4"/>
  <c r="AD22" i="4"/>
  <c r="AD21" i="4"/>
  <c r="AD20" i="4"/>
  <c r="AD19" i="4"/>
  <c r="AD18" i="4"/>
  <c r="AD17" i="4"/>
  <c r="AD16" i="4"/>
  <c r="AD15" i="4"/>
  <c r="AD14" i="4"/>
  <c r="AD13" i="4"/>
  <c r="AD12" i="4"/>
  <c r="AD11" i="4"/>
  <c r="AD10" i="4"/>
  <c r="AD9" i="4"/>
  <c r="AQ9" i="4" s="1"/>
  <c r="AD8" i="4"/>
  <c r="Z58" i="4"/>
  <c r="Z57" i="4"/>
  <c r="Z56" i="4"/>
  <c r="Z55" i="4"/>
  <c r="Z54" i="4"/>
  <c r="Z53" i="4"/>
  <c r="Z52" i="4"/>
  <c r="Z51" i="4"/>
  <c r="Z50" i="4"/>
  <c r="Z49" i="4"/>
  <c r="Z48" i="4"/>
  <c r="Z47" i="4"/>
  <c r="Z46" i="4"/>
  <c r="Z45" i="4"/>
  <c r="Z44" i="4"/>
  <c r="Z43" i="4"/>
  <c r="Z42" i="4"/>
  <c r="Z41" i="4"/>
  <c r="Z40" i="4"/>
  <c r="Z39" i="4"/>
  <c r="Z38" i="4"/>
  <c r="Z37" i="4"/>
  <c r="Z36" i="4"/>
  <c r="Z35" i="4"/>
  <c r="Z34" i="4"/>
  <c r="Z33" i="4"/>
  <c r="Z32" i="4"/>
  <c r="Z31" i="4"/>
  <c r="Z30" i="4"/>
  <c r="Z29" i="4"/>
  <c r="Z28" i="4"/>
  <c r="Z27" i="4"/>
  <c r="Z26" i="4"/>
  <c r="Z25" i="4"/>
  <c r="Z24" i="4"/>
  <c r="Z23" i="4"/>
  <c r="Z22" i="4"/>
  <c r="Z21" i="4"/>
  <c r="Z20" i="4"/>
  <c r="Z19" i="4"/>
  <c r="Z18" i="4"/>
  <c r="Z17" i="4"/>
  <c r="Z16" i="4"/>
  <c r="Z15" i="4"/>
  <c r="Z14" i="4"/>
  <c r="Z13" i="4"/>
  <c r="Z12" i="4"/>
  <c r="Z11" i="4"/>
  <c r="Z10" i="4"/>
  <c r="Z9" i="4"/>
  <c r="Z8" i="4"/>
  <c r="W8" i="4"/>
  <c r="T8" i="4"/>
  <c r="AL56" i="4"/>
  <c r="AM56" i="4" s="1"/>
  <c r="AL55" i="4"/>
  <c r="AM55" i="4" s="1"/>
  <c r="AL52" i="4"/>
  <c r="AM52" i="4" s="1"/>
  <c r="AL51" i="4"/>
  <c r="AM51" i="4" s="1"/>
  <c r="AL48" i="4"/>
  <c r="AM48" i="4" s="1"/>
  <c r="AL47" i="4"/>
  <c r="AM47" i="4" s="1"/>
  <c r="AL44" i="4"/>
  <c r="AM44" i="4" s="1"/>
  <c r="AL43" i="4"/>
  <c r="AM43" i="4" s="1"/>
  <c r="AL40" i="4"/>
  <c r="AM40" i="4" s="1"/>
  <c r="AL39" i="4"/>
  <c r="AM39" i="4" s="1"/>
  <c r="AL36" i="4"/>
  <c r="AM36" i="4" s="1"/>
  <c r="AL35" i="4"/>
  <c r="AM35" i="4" s="1"/>
  <c r="AL32" i="4"/>
  <c r="AM32" i="4" s="1"/>
  <c r="AL31" i="4"/>
  <c r="AM31" i="4" s="1"/>
  <c r="AL28" i="4"/>
  <c r="AM28" i="4" s="1"/>
  <c r="AL27" i="4"/>
  <c r="AM27" i="4" s="1"/>
  <c r="AL24" i="4"/>
  <c r="AM24" i="4" s="1"/>
  <c r="AL23" i="4"/>
  <c r="AM23" i="4" s="1"/>
  <c r="AL20" i="4"/>
  <c r="AM20" i="4" s="1"/>
  <c r="AL19" i="4"/>
  <c r="AM19" i="4" s="1"/>
  <c r="AL16" i="4"/>
  <c r="AM16" i="4" s="1"/>
  <c r="AL15" i="4"/>
  <c r="AM15" i="4" s="1"/>
  <c r="AM12" i="4"/>
  <c r="AL11" i="4"/>
  <c r="AM11" i="4" s="1"/>
  <c r="AL8" i="4"/>
  <c r="AM8" i="4" s="1"/>
  <c r="Y60" i="4"/>
  <c r="AJ60" i="4" s="1"/>
  <c r="X60" i="4"/>
  <c r="U60" i="4"/>
  <c r="AL58" i="4"/>
  <c r="AM58" i="4" s="1"/>
  <c r="AH58" i="4"/>
  <c r="AF58" i="4"/>
  <c r="AL57" i="4"/>
  <c r="AM57" i="4" s="1"/>
  <c r="AH57" i="4"/>
  <c r="AF57" i="4"/>
  <c r="AH56" i="4"/>
  <c r="AF56" i="4"/>
  <c r="AH55" i="4"/>
  <c r="AF55" i="4"/>
  <c r="AL54" i="4"/>
  <c r="AM54" i="4" s="1"/>
  <c r="AH54" i="4"/>
  <c r="AF54" i="4"/>
  <c r="AL53" i="4"/>
  <c r="AM53" i="4" s="1"/>
  <c r="AH53" i="4"/>
  <c r="AF53" i="4"/>
  <c r="AH52" i="4"/>
  <c r="AF52" i="4"/>
  <c r="AH51" i="4"/>
  <c r="AF51" i="4"/>
  <c r="AL50" i="4"/>
  <c r="AM50" i="4" s="1"/>
  <c r="AH50" i="4"/>
  <c r="AF50" i="4"/>
  <c r="AL49" i="4"/>
  <c r="AM49" i="4" s="1"/>
  <c r="AH49" i="4"/>
  <c r="AF49" i="4"/>
  <c r="AH48" i="4"/>
  <c r="AF48" i="4"/>
  <c r="AH47" i="4"/>
  <c r="AF47" i="4"/>
  <c r="AL46" i="4"/>
  <c r="AM46" i="4" s="1"/>
  <c r="AH46" i="4"/>
  <c r="AF46" i="4"/>
  <c r="AL45" i="4"/>
  <c r="AM45" i="4" s="1"/>
  <c r="AH45" i="4"/>
  <c r="AF45" i="4"/>
  <c r="AH44" i="4"/>
  <c r="AF44" i="4"/>
  <c r="AH43" i="4"/>
  <c r="AF43" i="4"/>
  <c r="AL42" i="4"/>
  <c r="AM42" i="4" s="1"/>
  <c r="AH42" i="4"/>
  <c r="AF42" i="4"/>
  <c r="AL41" i="4"/>
  <c r="AM41" i="4" s="1"/>
  <c r="AH41" i="4"/>
  <c r="AF41" i="4"/>
  <c r="AH40" i="4"/>
  <c r="AF40" i="4"/>
  <c r="AH39" i="4"/>
  <c r="AF39" i="4"/>
  <c r="AL38" i="4"/>
  <c r="AM38" i="4" s="1"/>
  <c r="AH38" i="4"/>
  <c r="AF38" i="4"/>
  <c r="AL37" i="4"/>
  <c r="AM37" i="4" s="1"/>
  <c r="AH37" i="4"/>
  <c r="AF37" i="4"/>
  <c r="AH36" i="4"/>
  <c r="AF36" i="4"/>
  <c r="AH35" i="4"/>
  <c r="AF35" i="4"/>
  <c r="AL34" i="4"/>
  <c r="AM34" i="4" s="1"/>
  <c r="AH34" i="4"/>
  <c r="AF34" i="4"/>
  <c r="AL33" i="4"/>
  <c r="AM33" i="4" s="1"/>
  <c r="AH33" i="4"/>
  <c r="AF33" i="4"/>
  <c r="AH32" i="4"/>
  <c r="AF32" i="4"/>
  <c r="AH31" i="4"/>
  <c r="AF31" i="4"/>
  <c r="AL30" i="4"/>
  <c r="AM30" i="4" s="1"/>
  <c r="AH30" i="4"/>
  <c r="AF30" i="4"/>
  <c r="AL29" i="4"/>
  <c r="AM29" i="4" s="1"/>
  <c r="AH29" i="4"/>
  <c r="AF29" i="4"/>
  <c r="AH28" i="4"/>
  <c r="AF28" i="4"/>
  <c r="AH27" i="4"/>
  <c r="AF27" i="4"/>
  <c r="AL26" i="4"/>
  <c r="AM26" i="4" s="1"/>
  <c r="AH26" i="4"/>
  <c r="AF26" i="4"/>
  <c r="AL25" i="4"/>
  <c r="AM25" i="4" s="1"/>
  <c r="AH25" i="4"/>
  <c r="AF25" i="4"/>
  <c r="AH24" i="4"/>
  <c r="AF24" i="4"/>
  <c r="AH23" i="4"/>
  <c r="AF23" i="4"/>
  <c r="AL22" i="4"/>
  <c r="AM22" i="4" s="1"/>
  <c r="AH22" i="4"/>
  <c r="AF22" i="4"/>
  <c r="AL21" i="4"/>
  <c r="AM21" i="4" s="1"/>
  <c r="AH21" i="4"/>
  <c r="AF21" i="4"/>
  <c r="AH20" i="4"/>
  <c r="AF20" i="4"/>
  <c r="AH19" i="4"/>
  <c r="AF19" i="4"/>
  <c r="AL18" i="4"/>
  <c r="AM18" i="4" s="1"/>
  <c r="AH18" i="4"/>
  <c r="AF18" i="4"/>
  <c r="AL17" i="4"/>
  <c r="AM17" i="4" s="1"/>
  <c r="AH17" i="4"/>
  <c r="AF17" i="4"/>
  <c r="AH16" i="4"/>
  <c r="AF16" i="4"/>
  <c r="AH15" i="4"/>
  <c r="AF15" i="4"/>
  <c r="AL14" i="4"/>
  <c r="AM14" i="4" s="1"/>
  <c r="AH14" i="4"/>
  <c r="AF14" i="4"/>
  <c r="AL13" i="4"/>
  <c r="AM13" i="4" s="1"/>
  <c r="AH13" i="4"/>
  <c r="AF13" i="4"/>
  <c r="AF12" i="4"/>
  <c r="AH11" i="4"/>
  <c r="AF11" i="4"/>
  <c r="AL10" i="4"/>
  <c r="AM10" i="4" s="1"/>
  <c r="AH10" i="4"/>
  <c r="AF10" i="4"/>
  <c r="AL9" i="4"/>
  <c r="AM9" i="4" s="1"/>
  <c r="AH9" i="4"/>
  <c r="AF9" i="4"/>
  <c r="AH8" i="4"/>
  <c r="AF8" i="4"/>
  <c r="V60" i="4"/>
  <c r="AH60" i="4" s="1"/>
  <c r="S60" i="4"/>
  <c r="AF60" i="4" s="1"/>
  <c r="M60" i="4"/>
  <c r="M58" i="4"/>
  <c r="M57" i="4"/>
  <c r="M56" i="4"/>
  <c r="M55" i="4"/>
  <c r="M54" i="4"/>
  <c r="M53" i="4"/>
  <c r="M52" i="4"/>
  <c r="M51" i="4"/>
  <c r="M50" i="4"/>
  <c r="M49" i="4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J12" i="4"/>
  <c r="AI12" i="4" s="1"/>
  <c r="G8" i="4"/>
  <c r="J60" i="4"/>
  <c r="G60" i="4"/>
  <c r="J58" i="4"/>
  <c r="AI58" i="4" s="1"/>
  <c r="G58" i="4"/>
  <c r="AG58" i="4" s="1"/>
  <c r="J57" i="4"/>
  <c r="AI57" i="4" s="1"/>
  <c r="G57" i="4"/>
  <c r="AG57" i="4" s="1"/>
  <c r="J56" i="4"/>
  <c r="AI56" i="4" s="1"/>
  <c r="G56" i="4"/>
  <c r="AG56" i="4" s="1"/>
  <c r="J55" i="4"/>
  <c r="AI55" i="4" s="1"/>
  <c r="G55" i="4"/>
  <c r="AG55" i="4" s="1"/>
  <c r="J54" i="4"/>
  <c r="AI54" i="4" s="1"/>
  <c r="G54" i="4"/>
  <c r="AG54" i="4" s="1"/>
  <c r="J53" i="4"/>
  <c r="AI53" i="4" s="1"/>
  <c r="G53" i="4"/>
  <c r="AG53" i="4" s="1"/>
  <c r="J52" i="4"/>
  <c r="AI52" i="4" s="1"/>
  <c r="G52" i="4"/>
  <c r="AG52" i="4" s="1"/>
  <c r="J51" i="4"/>
  <c r="AI51" i="4" s="1"/>
  <c r="G51" i="4"/>
  <c r="AG51" i="4" s="1"/>
  <c r="J50" i="4"/>
  <c r="AI50" i="4" s="1"/>
  <c r="G50" i="4"/>
  <c r="AG50" i="4" s="1"/>
  <c r="J49" i="4"/>
  <c r="AI49" i="4" s="1"/>
  <c r="G49" i="4"/>
  <c r="AG49" i="4" s="1"/>
  <c r="J48" i="4"/>
  <c r="AI48" i="4" s="1"/>
  <c r="G48" i="4"/>
  <c r="AG48" i="4" s="1"/>
  <c r="J47" i="4"/>
  <c r="AI47" i="4" s="1"/>
  <c r="G47" i="4"/>
  <c r="AG47" i="4" s="1"/>
  <c r="J46" i="4"/>
  <c r="AI46" i="4" s="1"/>
  <c r="G46" i="4"/>
  <c r="AG46" i="4" s="1"/>
  <c r="J45" i="4"/>
  <c r="AI45" i="4" s="1"/>
  <c r="G45" i="4"/>
  <c r="AG45" i="4" s="1"/>
  <c r="J44" i="4"/>
  <c r="AI44" i="4" s="1"/>
  <c r="G44" i="4"/>
  <c r="AG44" i="4" s="1"/>
  <c r="J43" i="4"/>
  <c r="AI43" i="4" s="1"/>
  <c r="G43" i="4"/>
  <c r="AG43" i="4" s="1"/>
  <c r="J42" i="4"/>
  <c r="AI42" i="4" s="1"/>
  <c r="G42" i="4"/>
  <c r="AG42" i="4" s="1"/>
  <c r="J41" i="4"/>
  <c r="AI41" i="4" s="1"/>
  <c r="G41" i="4"/>
  <c r="AG41" i="4" s="1"/>
  <c r="J40" i="4"/>
  <c r="AI40" i="4" s="1"/>
  <c r="G40" i="4"/>
  <c r="AG40" i="4" s="1"/>
  <c r="J39" i="4"/>
  <c r="AI39" i="4" s="1"/>
  <c r="G39" i="4"/>
  <c r="AG39" i="4" s="1"/>
  <c r="J38" i="4"/>
  <c r="AI38" i="4" s="1"/>
  <c r="G38" i="4"/>
  <c r="AG38" i="4" s="1"/>
  <c r="J37" i="4"/>
  <c r="AI37" i="4" s="1"/>
  <c r="G37" i="4"/>
  <c r="AG37" i="4" s="1"/>
  <c r="J36" i="4"/>
  <c r="AI36" i="4" s="1"/>
  <c r="G36" i="4"/>
  <c r="AG36" i="4" s="1"/>
  <c r="J35" i="4"/>
  <c r="AI35" i="4" s="1"/>
  <c r="G35" i="4"/>
  <c r="AG35" i="4" s="1"/>
  <c r="J34" i="4"/>
  <c r="AI34" i="4" s="1"/>
  <c r="G34" i="4"/>
  <c r="AG34" i="4" s="1"/>
  <c r="J33" i="4"/>
  <c r="AI33" i="4" s="1"/>
  <c r="G33" i="4"/>
  <c r="AG33" i="4" s="1"/>
  <c r="J32" i="4"/>
  <c r="AI32" i="4" s="1"/>
  <c r="G32" i="4"/>
  <c r="AG32" i="4" s="1"/>
  <c r="J31" i="4"/>
  <c r="AI31" i="4" s="1"/>
  <c r="G31" i="4"/>
  <c r="AG31" i="4" s="1"/>
  <c r="J30" i="4"/>
  <c r="AI30" i="4" s="1"/>
  <c r="G30" i="4"/>
  <c r="AG30" i="4" s="1"/>
  <c r="J29" i="4"/>
  <c r="AI29" i="4" s="1"/>
  <c r="G29" i="4"/>
  <c r="AG29" i="4" s="1"/>
  <c r="J28" i="4"/>
  <c r="AI28" i="4" s="1"/>
  <c r="G28" i="4"/>
  <c r="AG28" i="4" s="1"/>
  <c r="J27" i="4"/>
  <c r="AI27" i="4" s="1"/>
  <c r="G27" i="4"/>
  <c r="AG27" i="4" s="1"/>
  <c r="J26" i="4"/>
  <c r="AI26" i="4" s="1"/>
  <c r="G26" i="4"/>
  <c r="AG26" i="4" s="1"/>
  <c r="J25" i="4"/>
  <c r="AI25" i="4" s="1"/>
  <c r="G25" i="4"/>
  <c r="AG25" i="4" s="1"/>
  <c r="J24" i="4"/>
  <c r="AI24" i="4" s="1"/>
  <c r="G24" i="4"/>
  <c r="AG24" i="4" s="1"/>
  <c r="J23" i="4"/>
  <c r="AI23" i="4" s="1"/>
  <c r="G23" i="4"/>
  <c r="AG23" i="4" s="1"/>
  <c r="J22" i="4"/>
  <c r="AI22" i="4" s="1"/>
  <c r="G22" i="4"/>
  <c r="AG22" i="4" s="1"/>
  <c r="J21" i="4"/>
  <c r="AI21" i="4" s="1"/>
  <c r="G21" i="4"/>
  <c r="AG21" i="4" s="1"/>
  <c r="J20" i="4"/>
  <c r="AI20" i="4" s="1"/>
  <c r="G20" i="4"/>
  <c r="AG20" i="4" s="1"/>
  <c r="J19" i="4"/>
  <c r="AI19" i="4" s="1"/>
  <c r="G19" i="4"/>
  <c r="AG19" i="4" s="1"/>
  <c r="J18" i="4"/>
  <c r="AI18" i="4" s="1"/>
  <c r="G18" i="4"/>
  <c r="AG18" i="4" s="1"/>
  <c r="J17" i="4"/>
  <c r="AI17" i="4" s="1"/>
  <c r="G17" i="4"/>
  <c r="AG17" i="4" s="1"/>
  <c r="J16" i="4"/>
  <c r="AI16" i="4" s="1"/>
  <c r="G16" i="4"/>
  <c r="AG16" i="4" s="1"/>
  <c r="J15" i="4"/>
  <c r="AI15" i="4" s="1"/>
  <c r="G15" i="4"/>
  <c r="AG15" i="4" s="1"/>
  <c r="J14" i="4"/>
  <c r="AI14" i="4" s="1"/>
  <c r="G14" i="4"/>
  <c r="AG14" i="4" s="1"/>
  <c r="J13" i="4"/>
  <c r="AI13" i="4" s="1"/>
  <c r="G13" i="4"/>
  <c r="AG13" i="4" s="1"/>
  <c r="G12" i="4"/>
  <c r="AG12" i="4" s="1"/>
  <c r="J11" i="4"/>
  <c r="AI11" i="4" s="1"/>
  <c r="G11" i="4"/>
  <c r="J10" i="4"/>
  <c r="AI10" i="4" s="1"/>
  <c r="G10" i="4"/>
  <c r="J9" i="4"/>
  <c r="AI9" i="4" s="1"/>
  <c r="G9" i="4"/>
  <c r="AG9" i="4" s="1"/>
  <c r="J8" i="4"/>
  <c r="AK10" i="4" l="1"/>
  <c r="AK22" i="4"/>
  <c r="AK30" i="4"/>
  <c r="AK38" i="4"/>
  <c r="AK50" i="4"/>
  <c r="AK11" i="4"/>
  <c r="AK15" i="4"/>
  <c r="AK19" i="4"/>
  <c r="AK23" i="4"/>
  <c r="AK27" i="4"/>
  <c r="AK31" i="4"/>
  <c r="AK35" i="4"/>
  <c r="AK39" i="4"/>
  <c r="AK43" i="4"/>
  <c r="AK47" i="4"/>
  <c r="AK51" i="4"/>
  <c r="AK55" i="4"/>
  <c r="AK14" i="4"/>
  <c r="AK26" i="4"/>
  <c r="AK42" i="4"/>
  <c r="AK58" i="4"/>
  <c r="AK8" i="4"/>
  <c r="AK12" i="4"/>
  <c r="AK16" i="4"/>
  <c r="AK20" i="4"/>
  <c r="AK24" i="4"/>
  <c r="AK28" i="4"/>
  <c r="AK32" i="4"/>
  <c r="AK36" i="4"/>
  <c r="AK40" i="4"/>
  <c r="AK44" i="4"/>
  <c r="AK48" i="4"/>
  <c r="AK52" i="4"/>
  <c r="AK56" i="4"/>
  <c r="AK18" i="4"/>
  <c r="AK34" i="4"/>
  <c r="AK46" i="4"/>
  <c r="AK54" i="4"/>
  <c r="AI8" i="4"/>
  <c r="AK9" i="4"/>
  <c r="AK13" i="4"/>
  <c r="AK17" i="4"/>
  <c r="AK21" i="4"/>
  <c r="AK25" i="4"/>
  <c r="AK29" i="4"/>
  <c r="AK33" i="4"/>
  <c r="AK37" i="4"/>
  <c r="AK41" i="4"/>
  <c r="AK45" i="4"/>
  <c r="AK49" i="4"/>
  <c r="AK53" i="4"/>
  <c r="AK57" i="4"/>
  <c r="AP32" i="4"/>
  <c r="AP35" i="4"/>
  <c r="AQ8" i="4"/>
  <c r="AQ20" i="4"/>
  <c r="AQ28" i="4"/>
  <c r="AQ32" i="4"/>
  <c r="AQ36" i="4"/>
  <c r="AQ40" i="4"/>
  <c r="AQ44" i="4"/>
  <c r="AQ56" i="4"/>
  <c r="AQ13" i="4"/>
  <c r="AQ17" i="4"/>
  <c r="AQ21" i="4"/>
  <c r="AQ25" i="4"/>
  <c r="AQ29" i="4"/>
  <c r="AQ33" i="4"/>
  <c r="AQ37" i="4"/>
  <c r="AQ41" i="4"/>
  <c r="AQ45" i="4"/>
  <c r="AQ53" i="4"/>
  <c r="AQ57" i="4"/>
  <c r="AQ12" i="4"/>
  <c r="AQ48" i="4"/>
  <c r="AQ10" i="4"/>
  <c r="AQ14" i="4"/>
  <c r="AQ18" i="4"/>
  <c r="AQ22" i="4"/>
  <c r="AQ26" i="4"/>
  <c r="AQ30" i="4"/>
  <c r="AQ34" i="4"/>
  <c r="AQ38" i="4"/>
  <c r="AQ42" i="4"/>
  <c r="AQ46" i="4"/>
  <c r="AQ50" i="4"/>
  <c r="AQ54" i="4"/>
  <c r="AQ58" i="4"/>
  <c r="AQ16" i="4"/>
  <c r="AQ24" i="4"/>
  <c r="AQ52" i="4"/>
  <c r="AQ11" i="4"/>
  <c r="AQ15" i="4"/>
  <c r="AQ19" i="4"/>
  <c r="AQ23" i="4"/>
  <c r="AQ27" i="4"/>
  <c r="AQ31" i="4"/>
  <c r="AQ35" i="4"/>
  <c r="AQ39" i="4"/>
  <c r="AQ43" i="4"/>
  <c r="AQ47" i="4"/>
  <c r="AQ51" i="4"/>
  <c r="AQ55" i="4"/>
  <c r="AP8" i="4"/>
  <c r="AP11" i="4"/>
  <c r="AP13" i="4"/>
  <c r="AP16" i="4"/>
  <c r="AP19" i="4"/>
  <c r="AP21" i="4"/>
  <c r="AP24" i="4"/>
  <c r="AP27" i="4"/>
  <c r="AP29" i="4"/>
  <c r="AP37" i="4"/>
  <c r="AP40" i="4"/>
  <c r="AP43" i="4"/>
  <c r="AP45" i="4"/>
  <c r="AP48" i="4"/>
  <c r="AP51" i="4"/>
  <c r="AP53" i="4"/>
  <c r="AP56" i="4"/>
  <c r="AP9" i="4"/>
  <c r="AP12" i="4"/>
  <c r="AP15" i="4"/>
  <c r="AP17" i="4"/>
  <c r="AP20" i="4"/>
  <c r="AP23" i="4"/>
  <c r="AP25" i="4"/>
  <c r="AP28" i="4"/>
  <c r="AP31" i="4"/>
  <c r="AP33" i="4"/>
  <c r="AP36" i="4"/>
  <c r="AP39" i="4"/>
  <c r="AP41" i="4"/>
  <c r="AP44" i="4"/>
  <c r="AP47" i="4"/>
  <c r="AP49" i="4"/>
  <c r="AP52" i="4"/>
  <c r="AP55" i="4"/>
  <c r="AP57" i="4"/>
  <c r="AO10" i="4"/>
  <c r="AP14" i="4"/>
  <c r="AP22" i="4"/>
  <c r="AP30" i="4"/>
  <c r="AP38" i="4"/>
  <c r="AP46" i="4"/>
  <c r="AP54" i="4"/>
  <c r="AP60" i="4"/>
  <c r="AP10" i="4"/>
  <c r="AP18" i="4"/>
  <c r="AP26" i="4"/>
  <c r="AP34" i="4"/>
  <c r="AP42" i="4"/>
  <c r="AP50" i="4"/>
  <c r="AP58" i="4"/>
  <c r="AG8" i="4"/>
  <c r="AN9" i="4"/>
  <c r="AN13" i="4"/>
  <c r="AN17" i="4"/>
  <c r="AN21" i="4"/>
  <c r="AN25" i="4"/>
  <c r="AN29" i="4"/>
  <c r="AN33" i="4"/>
  <c r="AN37" i="4"/>
  <c r="AN41" i="4"/>
  <c r="AN45" i="4"/>
  <c r="AN49" i="4"/>
  <c r="AN53" i="4"/>
  <c r="AN57" i="4"/>
  <c r="AN10" i="4"/>
  <c r="AN14" i="4"/>
  <c r="AN18" i="4"/>
  <c r="AN22" i="4"/>
  <c r="AN26" i="4"/>
  <c r="AN30" i="4"/>
  <c r="AN34" i="4"/>
  <c r="AN38" i="4"/>
  <c r="AN42" i="4"/>
  <c r="AN46" i="4"/>
  <c r="AN50" i="4"/>
  <c r="AN54" i="4"/>
  <c r="AN58" i="4"/>
  <c r="AN11" i="4"/>
  <c r="AN15" i="4"/>
  <c r="AN19" i="4"/>
  <c r="AN23" i="4"/>
  <c r="AN27" i="4"/>
  <c r="AN31" i="4"/>
  <c r="AN35" i="4"/>
  <c r="AN39" i="4"/>
  <c r="AN43" i="4"/>
  <c r="AN47" i="4"/>
  <c r="AN51" i="4"/>
  <c r="AN55" i="4"/>
  <c r="AN8" i="4"/>
  <c r="AN16" i="4"/>
  <c r="AN20" i="4"/>
  <c r="AN24" i="4"/>
  <c r="AN28" i="4"/>
  <c r="AN32" i="4"/>
  <c r="AN36" i="4"/>
  <c r="AN40" i="4"/>
  <c r="AN44" i="4"/>
  <c r="AN48" i="4"/>
  <c r="AN52" i="4"/>
  <c r="AN56" i="4"/>
  <c r="AO11" i="4"/>
  <c r="AO12" i="4"/>
  <c r="AO14" i="4"/>
  <c r="AO16" i="4"/>
  <c r="AO18" i="4"/>
  <c r="AO20" i="4"/>
  <c r="AO22" i="4"/>
  <c r="AO24" i="4"/>
  <c r="AO26" i="4"/>
  <c r="AO28" i="4"/>
  <c r="AO30" i="4"/>
  <c r="AO32" i="4"/>
  <c r="AO34" i="4"/>
  <c r="AO36" i="4"/>
  <c r="AO38" i="4"/>
  <c r="AO42" i="4"/>
  <c r="AO44" i="4"/>
  <c r="AO46" i="4"/>
  <c r="AO48" i="4"/>
  <c r="AO50" i="4"/>
  <c r="AO52" i="4"/>
  <c r="AO54" i="4"/>
  <c r="AO56" i="4"/>
  <c r="AO58" i="4"/>
  <c r="AD60" i="4"/>
  <c r="AQ60" i="4" s="1"/>
  <c r="AO9" i="4"/>
  <c r="AO13" i="4"/>
  <c r="AO15" i="4"/>
  <c r="AO17" i="4"/>
  <c r="AO19" i="4"/>
  <c r="AO21" i="4"/>
  <c r="AO23" i="4"/>
  <c r="AO25" i="4"/>
  <c r="AO27" i="4"/>
  <c r="AO29" i="4"/>
  <c r="AO31" i="4"/>
  <c r="AO33" i="4"/>
  <c r="AO35" i="4"/>
  <c r="AO37" i="4"/>
  <c r="AO39" i="4"/>
  <c r="AO41" i="4"/>
  <c r="AO43" i="4"/>
  <c r="AO45" i="4"/>
  <c r="AO47" i="4"/>
  <c r="AO49" i="4"/>
  <c r="AO51" i="4"/>
  <c r="AO53" i="4"/>
  <c r="AO55" i="4"/>
  <c r="AO57" i="4"/>
  <c r="AN60" i="4"/>
  <c r="AG10" i="4"/>
  <c r="AG11" i="4"/>
  <c r="AA60" i="4"/>
  <c r="AL60" i="4" s="1"/>
  <c r="AO8" i="4" l="1"/>
  <c r="AM60" i="4"/>
  <c r="Z60" i="4"/>
  <c r="AK60" i="4" s="1"/>
  <c r="W60" i="4"/>
  <c r="AI60" i="4" s="1"/>
  <c r="T60" i="4"/>
  <c r="AG60" i="4" l="1"/>
  <c r="AO60" i="4"/>
</calcChain>
</file>

<file path=xl/sharedStrings.xml><?xml version="1.0" encoding="utf-8"?>
<sst xmlns="http://schemas.openxmlformats.org/spreadsheetml/2006/main" count="177" uniqueCount="144">
  <si>
    <t>AL</t>
  </si>
  <si>
    <t>AK</t>
  </si>
  <si>
    <t>AZ</t>
  </si>
  <si>
    <t>AR</t>
  </si>
  <si>
    <t>CA</t>
  </si>
  <si>
    <t>CO</t>
  </si>
  <si>
    <t>CT</t>
  </si>
  <si>
    <t>DE</t>
  </si>
  <si>
    <t>DC</t>
  </si>
  <si>
    <t>FL</t>
  </si>
  <si>
    <t>GA</t>
  </si>
  <si>
    <t>HI</t>
  </si>
  <si>
    <t>ID</t>
  </si>
  <si>
    <t>IL</t>
  </si>
  <si>
    <t>IN</t>
  </si>
  <si>
    <t>IA</t>
  </si>
  <si>
    <t>KS</t>
  </si>
  <si>
    <t>KY</t>
  </si>
  <si>
    <t>LA</t>
  </si>
  <si>
    <t>MD</t>
  </si>
  <si>
    <t>MA</t>
  </si>
  <si>
    <t>MI</t>
  </si>
  <si>
    <t>MN</t>
  </si>
  <si>
    <t>MS</t>
  </si>
  <si>
    <t>MO</t>
  </si>
  <si>
    <t>MT</t>
  </si>
  <si>
    <t>NV</t>
  </si>
  <si>
    <t>NH</t>
  </si>
  <si>
    <t>NJ</t>
  </si>
  <si>
    <t>NM</t>
  </si>
  <si>
    <t>NY</t>
  </si>
  <si>
    <t>NC</t>
  </si>
  <si>
    <t>ND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</si>
  <si>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</si>
  <si>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</si>
  <si>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</si>
  <si>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</si>
  <si>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</si>
  <si>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</si>
  <si>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</si>
  <si>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</si>
  <si>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</si>
  <si>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</si>
  <si>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VT</t>
  </si>
  <si>
    <t>VA</t>
  </si>
  <si>
    <t>WA</t>
  </si>
  <si>
    <t>WV</t>
  </si>
  <si>
    <t>WI</t>
  </si>
  <si>
    <t>WY</t>
  </si>
  <si>
    <t>%</t>
  </si>
  <si>
    <t>State</t>
  </si>
  <si>
    <t>United States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</si>
  <si>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</si>
  <si>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</si>
  <si>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</si>
  <si>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</si>
  <si>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</si>
  <si>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</si>
  <si>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</si>
  <si>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</si>
  <si>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</si>
  <si>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</si>
  <si>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</si>
  <si>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</si>
  <si>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</si>
  <si>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</si>
  <si>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</si>
  <si>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</si>
  <si>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</si>
  <si>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</si>
  <si>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</si>
  <si>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</si>
  <si>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</si>
  <si>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</si>
  <si>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</si>
  <si>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</si>
  <si>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</si>
  <si>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</si>
  <si>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</si>
  <si>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</si>
  <si>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</si>
  <si>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</si>
  <si>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</si>
  <si>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</si>
  <si>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</si>
  <si>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</si>
  <si>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</si>
  <si>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</si>
  <si>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</si>
  <si>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</si>
  <si>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</si>
  <si>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</si>
  <si>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</si>
  <si>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</si>
  <si>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</si>
  <si>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</si>
  <si>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</si>
  <si>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</si>
  <si>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</si>
  <si>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</si>
  <si>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</si>
  <si>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</si>
  <si>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</si>
  <si>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USA</t>
  </si>
  <si>
    <t>Abbr</t>
  </si>
  <si>
    <t>Margin</t>
  </si>
  <si>
    <t>Total</t>
  </si>
  <si>
    <t>EV</t>
  </si>
  <si>
    <t>Votes</t>
  </si>
  <si>
    <t>Trump/Pence (R)</t>
  </si>
  <si>
    <t>Biden/Harris (D)</t>
  </si>
  <si>
    <t>Harris/Walz (D)</t>
  </si>
  <si>
    <t>Trump/Vance (R)</t>
  </si>
  <si>
    <t>D Change</t>
  </si>
  <si>
    <t>R Change</t>
  </si>
  <si>
    <t>Margin Change</t>
  </si>
  <si>
    <t>Total Votes Change</t>
  </si>
  <si>
    <t>For</t>
  </si>
  <si>
    <t>Toward</t>
  </si>
  <si>
    <t>All Others (O)</t>
  </si>
  <si>
    <t>O Change</t>
  </si>
  <si>
    <t>What Changed?</t>
  </si>
  <si>
    <t>Flip?</t>
  </si>
  <si>
    <t>Comparison of 2020 and 2024 US Presidential Elections</t>
  </si>
  <si>
    <t>Sources</t>
  </si>
  <si>
    <t>2020 Election</t>
  </si>
  <si>
    <t>2024 Election</t>
  </si>
  <si>
    <t xml:space="preserve">Wikipedia contributors. “'2024 United States presidential election.” Wikipedia, The Free Encyclopedia, 10 Dec 2024, </t>
  </si>
  <si>
    <t>https://en.wikipedia.org/w/index.php?title=2024_United_States_presidential_election</t>
  </si>
  <si>
    <t>https://www.fec.gov/resources/cms-content/documents/federalelections2020.pdf</t>
  </si>
  <si>
    <t>Accessed 17 Dec 2024</t>
  </si>
  <si>
    <t>Results by state on p. 7</t>
  </si>
  <si>
    <t xml:space="preserve">Federal Elections Commission. “Federal Election Results 2020: Election Results for the U.S. President, the U.S. Senate and the U.S. House of Representatives.”, Oct. 2022, </t>
  </si>
  <si>
    <t>Swing state</t>
  </si>
  <si>
    <t>NE</t>
  </si>
  <si>
    <t>ME</t>
  </si>
  <si>
    <t/>
  </si>
  <si>
    <t>Less than 5%</t>
  </si>
  <si>
    <t>5% - 10%</t>
  </si>
  <si>
    <t>10% - 20%</t>
  </si>
  <si>
    <t>20% - 30%</t>
  </si>
  <si>
    <t>30% - 40%</t>
  </si>
  <si>
    <t>Greater than 40%</t>
  </si>
  <si>
    <t>Count of states by margin of victory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</si>
</sst>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4"/>
      <color rgb="FF202122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rgb="FF202122"/>
      <name val="Arial"/>
      <family val="2"/>
    </font>
    <font>
      <b/>
      <sz val="20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20"/>
      <color theme="1"/>
      <name val="Aptos Narrow"/>
      <scheme val="minor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rgb="FFFEFFC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66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0" fontId="5" fillId="0" borderId="10" xfId="0" applyFont="1" applyBorder="1"/>
    <xf numFmtId="0" fontId="5" fillId="0" borderId="3" xfId="0" applyFont="1" applyBorder="1"/>
    <xf numFmtId="3" fontId="5" fillId="0" borderId="3" xfId="0" applyNumberFormat="1" applyFont="1" applyBorder="1"/>
    <xf numFmtId="3" fontId="5" fillId="0" borderId="4" xfId="0" applyNumberFormat="1" applyFont="1" applyBorder="1"/>
    <xf numFmtId="0" fontId="5" fillId="0" borderId="11" xfId="0" applyFont="1" applyBorder="1"/>
    <xf numFmtId="3" fontId="5" fillId="0" borderId="5" xfId="0" applyNumberFormat="1" applyFont="1" applyBorder="1"/>
    <xf numFmtId="3" fontId="5" fillId="0" borderId="6" xfId="0" applyNumberFormat="1" applyFont="1" applyBorder="1"/>
    <xf numFmtId="10" fontId="5" fillId="0" borderId="0" xfId="0" applyNumberFormat="1" applyFont="1"/>
    <xf numFmtId="164" fontId="5" fillId="0" borderId="0" xfId="1" applyNumberFormat="1" applyFont="1"/>
    <xf numFmtId="3" fontId="0" fillId="0" borderId="0" xfId="0" applyNumberFormat="1"/>
    <xf numFmtId="0" fontId="4" fillId="0" borderId="2" xfId="0" applyFont="1" applyBorder="1" applyAlignment="1">
      <alignment horizontal="right"/>
    </xf>
    <xf numFmtId="3" fontId="5" fillId="2" borderId="3" xfId="0" applyNumberFormat="1" applyFont="1" applyFill="1" applyBorder="1"/>
    <xf numFmtId="10" fontId="5" fillId="2" borderId="0" xfId="2" applyNumberFormat="1" applyFont="1" applyFill="1" applyBorder="1"/>
    <xf numFmtId="3" fontId="5" fillId="2" borderId="5" xfId="0" applyNumberFormat="1" applyFont="1" applyFill="1" applyBorder="1"/>
    <xf numFmtId="0" fontId="5" fillId="4" borderId="4" xfId="0" applyFont="1" applyFill="1" applyBorder="1"/>
    <xf numFmtId="10" fontId="5" fillId="4" borderId="0" xfId="2" applyNumberFormat="1" applyFont="1" applyFill="1" applyBorder="1"/>
    <xf numFmtId="0" fontId="5" fillId="4" borderId="6" xfId="0" applyFont="1" applyFill="1" applyBorder="1"/>
    <xf numFmtId="0" fontId="5" fillId="2" borderId="4" xfId="0" applyFont="1" applyFill="1" applyBorder="1"/>
    <xf numFmtId="10" fontId="5" fillId="2" borderId="8" xfId="2" applyNumberFormat="1" applyFont="1" applyFill="1" applyBorder="1"/>
    <xf numFmtId="0" fontId="5" fillId="2" borderId="6" xfId="0" applyFont="1" applyFill="1" applyBorder="1"/>
    <xf numFmtId="3" fontId="5" fillId="4" borderId="3" xfId="0" applyNumberFormat="1" applyFont="1" applyFill="1" applyBorder="1"/>
    <xf numFmtId="3" fontId="5" fillId="4" borderId="5" xfId="0" applyNumberFormat="1" applyFont="1" applyFill="1" applyBorder="1"/>
    <xf numFmtId="10" fontId="5" fillId="4" borderId="8" xfId="2" applyNumberFormat="1" applyFont="1" applyFill="1" applyBorder="1"/>
    <xf numFmtId="3" fontId="5" fillId="3" borderId="3" xfId="0" applyNumberFormat="1" applyFont="1" applyFill="1" applyBorder="1"/>
    <xf numFmtId="10" fontId="5" fillId="3" borderId="4" xfId="0" applyNumberFormat="1" applyFont="1" applyFill="1" applyBorder="1"/>
    <xf numFmtId="3" fontId="5" fillId="3" borderId="5" xfId="0" applyNumberFormat="1" applyFont="1" applyFill="1" applyBorder="1"/>
    <xf numFmtId="10" fontId="5" fillId="3" borderId="6" xfId="0" applyNumberFormat="1" applyFont="1" applyFill="1" applyBorder="1"/>
    <xf numFmtId="0" fontId="0" fillId="0" borderId="2" xfId="0" applyBorder="1"/>
    <xf numFmtId="0" fontId="4" fillId="2" borderId="5" xfId="0" applyFont="1" applyFill="1" applyBorder="1" applyAlignment="1">
      <alignment horizontal="right"/>
    </xf>
    <xf numFmtId="0" fontId="4" fillId="2" borderId="8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right"/>
    </xf>
    <xf numFmtId="0" fontId="4" fillId="3" borderId="5" xfId="0" applyFont="1" applyFill="1" applyBorder="1" applyAlignment="1">
      <alignment horizontal="right"/>
    </xf>
    <xf numFmtId="0" fontId="4" fillId="3" borderId="6" xfId="0" applyFont="1" applyFill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164" fontId="0" fillId="0" borderId="0" xfId="1" applyNumberFormat="1" applyFont="1"/>
    <xf numFmtId="0" fontId="0" fillId="0" borderId="0" xfId="0" applyAlignment="1">
      <alignment horizontal="center"/>
    </xf>
    <xf numFmtId="0" fontId="9" fillId="0" borderId="0" xfId="0" applyFont="1"/>
    <xf numFmtId="10" fontId="3" fillId="2" borderId="0" xfId="0" applyNumberFormat="1" applyFont="1" applyFill="1"/>
    <xf numFmtId="10" fontId="6" fillId="2" borderId="0" xfId="0" applyNumberFormat="1" applyFont="1" applyFill="1"/>
    <xf numFmtId="3" fontId="3" fillId="2" borderId="1" xfId="0" applyNumberFormat="1" applyFont="1" applyFill="1" applyBorder="1"/>
    <xf numFmtId="10" fontId="3" fillId="2" borderId="7" xfId="0" applyNumberFormat="1" applyFont="1" applyFill="1" applyBorder="1"/>
    <xf numFmtId="0" fontId="3" fillId="2" borderId="2" xfId="0" applyFont="1" applyFill="1" applyBorder="1"/>
    <xf numFmtId="3" fontId="3" fillId="2" borderId="3" xfId="0" applyNumberFormat="1" applyFont="1" applyFill="1" applyBorder="1"/>
    <xf numFmtId="0" fontId="3" fillId="2" borderId="4" xfId="0" applyFont="1" applyFill="1" applyBorder="1"/>
    <xf numFmtId="3" fontId="6" fillId="2" borderId="3" xfId="0" applyNumberFormat="1" applyFont="1" applyFill="1" applyBorder="1"/>
    <xf numFmtId="0" fontId="6" fillId="2" borderId="4" xfId="0" applyFont="1" applyFill="1" applyBorder="1"/>
    <xf numFmtId="3" fontId="3" fillId="2" borderId="5" xfId="0" applyNumberFormat="1" applyFont="1" applyFill="1" applyBorder="1"/>
    <xf numFmtId="10" fontId="3" fillId="2" borderId="8" xfId="0" applyNumberFormat="1" applyFont="1" applyFill="1" applyBorder="1"/>
    <xf numFmtId="0" fontId="3" fillId="2" borderId="6" xfId="0" applyFont="1" applyFill="1" applyBorder="1"/>
    <xf numFmtId="3" fontId="3" fillId="4" borderId="1" xfId="0" applyNumberFormat="1" applyFont="1" applyFill="1" applyBorder="1"/>
    <xf numFmtId="10" fontId="3" fillId="4" borderId="7" xfId="0" applyNumberFormat="1" applyFont="1" applyFill="1" applyBorder="1"/>
    <xf numFmtId="0" fontId="3" fillId="4" borderId="2" xfId="0" applyFont="1" applyFill="1" applyBorder="1"/>
    <xf numFmtId="3" fontId="3" fillId="4" borderId="3" xfId="0" applyNumberFormat="1" applyFont="1" applyFill="1" applyBorder="1"/>
    <xf numFmtId="10" fontId="3" fillId="4" borderId="0" xfId="0" applyNumberFormat="1" applyFont="1" applyFill="1"/>
    <xf numFmtId="0" fontId="3" fillId="4" borderId="4" xfId="0" applyFont="1" applyFill="1" applyBorder="1"/>
    <xf numFmtId="3" fontId="6" fillId="4" borderId="3" xfId="0" applyNumberFormat="1" applyFont="1" applyFill="1" applyBorder="1"/>
    <xf numFmtId="10" fontId="6" fillId="4" borderId="0" xfId="0" applyNumberFormat="1" applyFont="1" applyFill="1"/>
    <xf numFmtId="0" fontId="6" fillId="4" borderId="4" xfId="0" applyFont="1" applyFill="1" applyBorder="1"/>
    <xf numFmtId="3" fontId="3" fillId="4" borderId="5" xfId="0" applyNumberFormat="1" applyFont="1" applyFill="1" applyBorder="1"/>
    <xf numFmtId="10" fontId="3" fillId="4" borderId="8" xfId="0" applyNumberFormat="1" applyFont="1" applyFill="1" applyBorder="1"/>
    <xf numFmtId="0" fontId="3" fillId="4" borderId="6" xfId="0" applyFont="1" applyFill="1" applyBorder="1"/>
    <xf numFmtId="3" fontId="5" fillId="3" borderId="1" xfId="0" applyNumberFormat="1" applyFont="1" applyFill="1" applyBorder="1"/>
    <xf numFmtId="10" fontId="5" fillId="3" borderId="2" xfId="2" applyNumberFormat="1" applyFont="1" applyFill="1" applyBorder="1"/>
    <xf numFmtId="10" fontId="5" fillId="3" borderId="4" xfId="2" applyNumberFormat="1" applyFont="1" applyFill="1" applyBorder="1"/>
    <xf numFmtId="10" fontId="5" fillId="3" borderId="6" xfId="2" applyNumberFormat="1" applyFont="1" applyFill="1" applyBorder="1"/>
    <xf numFmtId="164" fontId="3" fillId="0" borderId="9" xfId="1" applyNumberFormat="1" applyFont="1" applyBorder="1"/>
    <xf numFmtId="164" fontId="3" fillId="0" borderId="10" xfId="1" applyNumberFormat="1" applyFont="1" applyBorder="1"/>
    <xf numFmtId="164" fontId="5" fillId="0" borderId="10" xfId="1" applyNumberFormat="1" applyFont="1" applyBorder="1"/>
    <xf numFmtId="164" fontId="6" fillId="0" borderId="10" xfId="1" applyNumberFormat="1" applyFont="1" applyBorder="1"/>
    <xf numFmtId="164" fontId="3" fillId="0" borderId="11" xfId="1" applyNumberFormat="1" applyFont="1" applyBorder="1"/>
    <xf numFmtId="0" fontId="4" fillId="0" borderId="5" xfId="0" applyFont="1" applyBorder="1" applyAlignment="1">
      <alignment horizontal="right"/>
    </xf>
    <xf numFmtId="10" fontId="5" fillId="0" borderId="2" xfId="2" applyNumberFormat="1" applyFont="1" applyBorder="1"/>
    <xf numFmtId="10" fontId="5" fillId="0" borderId="4" xfId="2" applyNumberFormat="1" applyFont="1" applyBorder="1"/>
    <xf numFmtId="10" fontId="5" fillId="0" borderId="6" xfId="2" applyNumberFormat="1" applyFont="1" applyBorder="1"/>
    <xf numFmtId="0" fontId="4" fillId="0" borderId="8" xfId="0" applyFont="1" applyBorder="1" applyAlignment="1">
      <alignment horizontal="center"/>
    </xf>
    <xf numFmtId="3" fontId="3" fillId="0" borderId="3" xfId="1" applyNumberFormat="1" applyFont="1" applyBorder="1"/>
    <xf numFmtId="0" fontId="4" fillId="0" borderId="6" xfId="0" applyFont="1" applyBorder="1" applyAlignment="1">
      <alignment horizontal="center"/>
    </xf>
    <xf numFmtId="164" fontId="3" fillId="0" borderId="2" xfId="1" applyNumberFormat="1" applyFont="1" applyBorder="1" applyAlignment="1">
      <alignment horizontal="center"/>
    </xf>
    <xf numFmtId="164" fontId="3" fillId="0" borderId="4" xfId="1" applyNumberFormat="1" applyFont="1" applyBorder="1" applyAlignment="1">
      <alignment horizontal="center"/>
    </xf>
    <xf numFmtId="3" fontId="3" fillId="0" borderId="1" xfId="1" applyNumberFormat="1" applyFont="1" applyBorder="1"/>
    <xf numFmtId="10" fontId="5" fillId="0" borderId="7" xfId="0" applyNumberFormat="1" applyFont="1" applyBorder="1"/>
    <xf numFmtId="3" fontId="3" fillId="0" borderId="5" xfId="1" applyNumberFormat="1" applyFont="1" applyBorder="1"/>
    <xf numFmtId="10" fontId="5" fillId="0" borderId="8" xfId="0" applyNumberFormat="1" applyFont="1" applyBorder="1"/>
    <xf numFmtId="164" fontId="3" fillId="0" borderId="6" xfId="1" applyNumberFormat="1" applyFont="1" applyBorder="1" applyAlignment="1">
      <alignment horizontal="center"/>
    </xf>
    <xf numFmtId="10" fontId="5" fillId="2" borderId="4" xfId="0" applyNumberFormat="1" applyFont="1" applyFill="1" applyBorder="1"/>
    <xf numFmtId="10" fontId="5" fillId="2" borderId="6" xfId="0" applyNumberFormat="1" applyFont="1" applyFill="1" applyBorder="1"/>
    <xf numFmtId="10" fontId="5" fillId="4" borderId="4" xfId="0" applyNumberFormat="1" applyFont="1" applyFill="1" applyBorder="1"/>
    <xf numFmtId="10" fontId="5" fillId="4" borderId="6" xfId="0" applyNumberFormat="1" applyFont="1" applyFill="1" applyBorder="1"/>
    <xf numFmtId="3" fontId="5" fillId="0" borderId="1" xfId="1" applyNumberFormat="1" applyFont="1" applyBorder="1"/>
    <xf numFmtId="3" fontId="5" fillId="0" borderId="3" xfId="1" applyNumberFormat="1" applyFont="1" applyBorder="1"/>
    <xf numFmtId="3" fontId="5" fillId="0" borderId="5" xfId="1" applyNumberFormat="1" applyFont="1" applyBorder="1"/>
    <xf numFmtId="0" fontId="11" fillId="0" borderId="0" xfId="0" applyFont="1"/>
    <xf numFmtId="0" fontId="3" fillId="0" borderId="10" xfId="0" applyFont="1" applyBorder="1"/>
    <xf numFmtId="0" fontId="3" fillId="5" borderId="10" xfId="0" applyFont="1" applyFill="1" applyBorder="1"/>
    <xf numFmtId="0" fontId="3" fillId="0" borderId="11" xfId="0" applyFont="1" applyBorder="1"/>
    <xf numFmtId="0" fontId="12" fillId="0" borderId="0" xfId="3" applyFont="1"/>
    <xf numFmtId="0" fontId="3" fillId="0" borderId="13" xfId="0" applyFont="1" applyBorder="1"/>
    <xf numFmtId="0" fontId="5" fillId="0" borderId="14" xfId="0" applyFont="1" applyBorder="1"/>
    <xf numFmtId="3" fontId="4" fillId="0" borderId="15" xfId="0" applyNumberFormat="1" applyFont="1" applyBorder="1"/>
    <xf numFmtId="10" fontId="4" fillId="0" borderId="15" xfId="0" applyNumberFormat="1" applyFont="1" applyBorder="1"/>
    <xf numFmtId="164" fontId="7" fillId="0" borderId="14" xfId="1" applyNumberFormat="1" applyFont="1" applyBorder="1" applyAlignment="1">
      <alignment horizontal="center"/>
    </xf>
    <xf numFmtId="10" fontId="4" fillId="0" borderId="15" xfId="0" applyNumberFormat="1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3" fontId="4" fillId="0" borderId="12" xfId="0" applyNumberFormat="1" applyFont="1" applyBorder="1"/>
    <xf numFmtId="10" fontId="4" fillId="0" borderId="14" xfId="2" applyNumberFormat="1" applyFont="1" applyBorder="1"/>
    <xf numFmtId="164" fontId="7" fillId="0" borderId="12" xfId="1" applyNumberFormat="1" applyFont="1" applyBorder="1"/>
    <xf numFmtId="3" fontId="4" fillId="0" borderId="13" xfId="1" applyNumberFormat="1" applyFont="1" applyBorder="1"/>
    <xf numFmtId="10" fontId="5" fillId="0" borderId="0" xfId="0" applyNumberFormat="1" applyFont="1" applyAlignment="1">
      <alignment horizontal="center"/>
    </xf>
    <xf numFmtId="10" fontId="5" fillId="0" borderId="8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3" fontId="4" fillId="4" borderId="13" xfId="0" applyNumberFormat="1" applyFont="1" applyFill="1" applyBorder="1"/>
    <xf numFmtId="10" fontId="4" fillId="4" borderId="14" xfId="0" applyNumberFormat="1" applyFont="1" applyFill="1" applyBorder="1"/>
    <xf numFmtId="3" fontId="4" fillId="3" borderId="13" xfId="0" applyNumberFormat="1" applyFont="1" applyFill="1" applyBorder="1"/>
    <xf numFmtId="10" fontId="4" fillId="3" borderId="14" xfId="0" applyNumberFormat="1" applyFont="1" applyFill="1" applyBorder="1"/>
    <xf numFmtId="3" fontId="7" fillId="3" borderId="13" xfId="0" applyNumberFormat="1" applyFont="1" applyFill="1" applyBorder="1"/>
    <xf numFmtId="10" fontId="4" fillId="3" borderId="14" xfId="2" applyNumberFormat="1" applyFont="1" applyFill="1" applyBorder="1"/>
    <xf numFmtId="10" fontId="4" fillId="4" borderId="15" xfId="2" applyNumberFormat="1" applyFont="1" applyFill="1" applyBorder="1"/>
    <xf numFmtId="0" fontId="4" fillId="4" borderId="14" xfId="0" applyFont="1" applyFill="1" applyBorder="1"/>
    <xf numFmtId="3" fontId="7" fillId="4" borderId="13" xfId="0" applyNumberFormat="1" applyFont="1" applyFill="1" applyBorder="1"/>
    <xf numFmtId="10" fontId="7" fillId="4" borderId="15" xfId="2" applyNumberFormat="1" applyFont="1" applyFill="1" applyBorder="1"/>
    <xf numFmtId="3" fontId="7" fillId="4" borderId="14" xfId="0" applyNumberFormat="1" applyFont="1" applyFill="1" applyBorder="1"/>
    <xf numFmtId="0" fontId="5" fillId="5" borderId="0" xfId="0" applyFont="1" applyFill="1"/>
    <xf numFmtId="3" fontId="4" fillId="2" borderId="13" xfId="0" applyNumberFormat="1" applyFont="1" applyFill="1" applyBorder="1"/>
    <xf numFmtId="10" fontId="4" fillId="2" borderId="14" xfId="0" applyNumberFormat="1" applyFont="1" applyFill="1" applyBorder="1"/>
    <xf numFmtId="3" fontId="7" fillId="2" borderId="13" xfId="0" applyNumberFormat="1" applyFont="1" applyFill="1" applyBorder="1"/>
    <xf numFmtId="10" fontId="7" fillId="2" borderId="15" xfId="0" applyNumberFormat="1" applyFont="1" applyFill="1" applyBorder="1"/>
    <xf numFmtId="3" fontId="7" fillId="2" borderId="14" xfId="0" applyNumberFormat="1" applyFont="1" applyFill="1" applyBorder="1"/>
    <xf numFmtId="10" fontId="4" fillId="2" borderId="15" xfId="2" applyNumberFormat="1" applyFont="1" applyFill="1" applyBorder="1"/>
    <xf numFmtId="0" fontId="4" fillId="2" borderId="14" xfId="0" applyFont="1" applyFill="1" applyBorder="1"/>
    <xf numFmtId="3" fontId="4" fillId="0" borderId="13" xfId="0" applyNumberFormat="1" applyFont="1" applyBorder="1"/>
    <xf numFmtId="10" fontId="4" fillId="0" borderId="14" xfId="0" applyNumberFormat="1" applyFont="1" applyBorder="1"/>
    <xf numFmtId="3" fontId="7" fillId="0" borderId="13" xfId="1" applyNumberFormat="1" applyFont="1" applyBorder="1"/>
    <xf numFmtId="0" fontId="4" fillId="0" borderId="0" xfId="0" applyFont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C7CE"/>
      <color rgb="FFFEFFC9"/>
      <color rgb="FFFFBBDC"/>
      <color rgb="FFFFA0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0C1DA-CC0A-804D-A9C6-FD324261C47B}">
  <dimension ref="C2:BD73"/>
  <sheetViews>
    <sheetView tabSelected="1" topLeftCell="B1" workbookViewId="0">
      <pane xSplit="3" ySplit="7" topLeftCell="E8" activePane="bottomRight" state="frozen"/>
      <selection activeCell="B1" sqref="B1"/>
      <selection pane="topRight" activeCell="E1" sqref="E1"/>
      <selection pane="bottomLeft" activeCell="B7" sqref="B7"/>
      <selection pane="bottomRight" activeCell="B1" sqref="B1"/>
    </sheetView>
  </sheetViews>
  <sheetFormatPr baseColWidth="10" defaultRowHeight="16" x14ac:dyDescent="0.2"/>
  <cols>
    <col min="3" max="3" width="20.83203125" customWidth="1"/>
    <col min="4" max="4" width="10.83203125" customWidth="1"/>
    <col min="5" max="5" width="2.83203125" customWidth="1"/>
    <col min="6" max="7" width="15.83203125" customWidth="1"/>
    <col min="8" max="8" width="10.83203125" customWidth="1"/>
    <col min="9" max="10" width="15.83203125" customWidth="1"/>
    <col min="11" max="11" width="10.83203125" customWidth="1"/>
    <col min="12" max="17" width="15.83203125" customWidth="1"/>
    <col min="18" max="18" width="2.83203125" customWidth="1"/>
    <col min="19" max="20" width="15.83203125" customWidth="1"/>
    <col min="21" max="21" width="10.83203125" customWidth="1"/>
    <col min="22" max="23" width="15.83203125" customWidth="1"/>
    <col min="24" max="24" width="10.83203125" customWidth="1"/>
    <col min="25" max="30" width="15.83203125" customWidth="1"/>
    <col min="31" max="31" width="2.83203125" customWidth="1"/>
    <col min="32" max="42" width="15.83203125" customWidth="1"/>
    <col min="44" max="44" width="15.83203125" customWidth="1"/>
  </cols>
  <sheetData>
    <row r="2" spans="3:56" ht="27" x14ac:dyDescent="0.35">
      <c r="F2" s="99" t="s">
        <v>123</v>
      </c>
    </row>
    <row r="3" spans="3:56" ht="17" thickBot="1" x14ac:dyDescent="0.25"/>
    <row r="4" spans="3:56" x14ac:dyDescent="0.2">
      <c r="F4" s="142">
        <v>2020</v>
      </c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9"/>
      <c r="S4" s="142">
        <v>2024</v>
      </c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9"/>
      <c r="AF4" s="142" t="s">
        <v>121</v>
      </c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4"/>
    </row>
    <row r="5" spans="3:56" ht="17" thickBot="1" x14ac:dyDescent="0.25">
      <c r="F5" s="150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2"/>
      <c r="S5" s="150"/>
      <c r="T5" s="151"/>
      <c r="U5" s="151"/>
      <c r="V5" s="151"/>
      <c r="W5" s="151"/>
      <c r="X5" s="151"/>
      <c r="Y5" s="151"/>
      <c r="Z5" s="151"/>
      <c r="AA5" s="151"/>
      <c r="AB5" s="151"/>
      <c r="AC5" s="151"/>
      <c r="AD5" s="152"/>
      <c r="AF5" s="145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7"/>
    </row>
    <row r="6" spans="3:56" ht="18" x14ac:dyDescent="0.2">
      <c r="C6" s="164" t="s">
        <v>50</v>
      </c>
      <c r="D6" s="164" t="s">
        <v>104</v>
      </c>
      <c r="E6" s="3"/>
      <c r="F6" s="155" t="s">
        <v>110</v>
      </c>
      <c r="G6" s="156"/>
      <c r="H6" s="157"/>
      <c r="I6" s="158" t="s">
        <v>109</v>
      </c>
      <c r="J6" s="159"/>
      <c r="K6" s="160"/>
      <c r="L6" s="153" t="s">
        <v>119</v>
      </c>
      <c r="M6" s="154"/>
      <c r="N6" s="14" t="s">
        <v>106</v>
      </c>
      <c r="O6" s="161" t="s">
        <v>105</v>
      </c>
      <c r="P6" s="162"/>
      <c r="Q6" s="163"/>
      <c r="S6" s="155" t="s">
        <v>111</v>
      </c>
      <c r="T6" s="156"/>
      <c r="U6" s="157"/>
      <c r="V6" s="158" t="s">
        <v>112</v>
      </c>
      <c r="W6" s="159"/>
      <c r="X6" s="160"/>
      <c r="Y6" s="153" t="s">
        <v>119</v>
      </c>
      <c r="Z6" s="154"/>
      <c r="AA6" s="14" t="s">
        <v>106</v>
      </c>
      <c r="AB6" s="161" t="s">
        <v>105</v>
      </c>
      <c r="AC6" s="162"/>
      <c r="AD6" s="163"/>
      <c r="AF6" s="155" t="s">
        <v>113</v>
      </c>
      <c r="AG6" s="157"/>
      <c r="AH6" s="158" t="s">
        <v>114</v>
      </c>
      <c r="AI6" s="160"/>
      <c r="AJ6" s="153" t="s">
        <v>120</v>
      </c>
      <c r="AK6" s="154"/>
      <c r="AL6" s="162" t="s">
        <v>116</v>
      </c>
      <c r="AM6" s="162"/>
      <c r="AN6" s="161" t="s">
        <v>115</v>
      </c>
      <c r="AO6" s="162"/>
      <c r="AP6" s="162"/>
      <c r="AQ6" s="163"/>
    </row>
    <row r="7" spans="3:56" ht="19" thickBot="1" x14ac:dyDescent="0.25">
      <c r="C7" s="165"/>
      <c r="D7" s="165"/>
      <c r="E7" s="3"/>
      <c r="F7" s="32" t="s">
        <v>108</v>
      </c>
      <c r="G7" s="33" t="s">
        <v>49</v>
      </c>
      <c r="H7" s="34" t="s">
        <v>107</v>
      </c>
      <c r="I7" s="35" t="s">
        <v>108</v>
      </c>
      <c r="J7" s="36" t="s">
        <v>49</v>
      </c>
      <c r="K7" s="37" t="s">
        <v>107</v>
      </c>
      <c r="L7" s="38" t="s">
        <v>108</v>
      </c>
      <c r="M7" s="39" t="s">
        <v>49</v>
      </c>
      <c r="N7" s="40" t="s">
        <v>108</v>
      </c>
      <c r="O7" s="78" t="s">
        <v>108</v>
      </c>
      <c r="P7" s="41" t="s">
        <v>49</v>
      </c>
      <c r="Q7" s="84" t="s">
        <v>117</v>
      </c>
      <c r="R7" s="141"/>
      <c r="S7" s="32" t="s">
        <v>108</v>
      </c>
      <c r="T7" s="33" t="s">
        <v>49</v>
      </c>
      <c r="U7" s="34" t="s">
        <v>107</v>
      </c>
      <c r="V7" s="35" t="s">
        <v>108</v>
      </c>
      <c r="W7" s="36" t="s">
        <v>49</v>
      </c>
      <c r="X7" s="37" t="s">
        <v>107</v>
      </c>
      <c r="Y7" s="38" t="s">
        <v>108</v>
      </c>
      <c r="Z7" s="39" t="s">
        <v>49</v>
      </c>
      <c r="AA7" s="40" t="s">
        <v>108</v>
      </c>
      <c r="AB7" s="78" t="s">
        <v>108</v>
      </c>
      <c r="AC7" s="41" t="s">
        <v>49</v>
      </c>
      <c r="AD7" s="84" t="s">
        <v>117</v>
      </c>
      <c r="AE7" s="141"/>
      <c r="AF7" s="32" t="s">
        <v>108</v>
      </c>
      <c r="AG7" s="34" t="s">
        <v>49</v>
      </c>
      <c r="AH7" s="35" t="s">
        <v>108</v>
      </c>
      <c r="AI7" s="37" t="s">
        <v>49</v>
      </c>
      <c r="AJ7" s="38" t="s">
        <v>108</v>
      </c>
      <c r="AK7" s="39" t="s">
        <v>49</v>
      </c>
      <c r="AL7" s="41" t="s">
        <v>108</v>
      </c>
      <c r="AM7" s="41" t="s">
        <v>49</v>
      </c>
      <c r="AN7" s="78" t="s">
        <v>108</v>
      </c>
      <c r="AO7" s="41" t="s">
        <v>49</v>
      </c>
      <c r="AP7" s="82" t="s">
        <v>118</v>
      </c>
      <c r="AQ7" s="84" t="s">
        <v>122</v>
      </c>
      <c r="AR7" s="1"/>
      <c r="AS7" s="1"/>
    </row>
    <row r="8" spans="3:56" ht="18" x14ac:dyDescent="0.2">
      <c r="C8" s="100" t="s">
        <v>52</v>
      </c>
      <c r="D8" s="4" t="s">
        <v>0</v>
      </c>
      <c r="E8" s="5"/>
      <c r="F8" s="15">
        <v>849624</v>
      </c>
      <c r="G8" s="16">
        <f t="shared" ref="G8:G39" si="0">F8/N8</f>
        <v>0.36569990212122333</v>
      </c>
      <c r="H8" s="21"/>
      <c r="I8" s="24">
        <v>1441170</v>
      </c>
      <c r="J8" s="19">
        <f t="shared" ref="J8:J39" si="1">I8/N8</f>
        <v>0.62031643166864803</v>
      </c>
      <c r="K8" s="18">
        <v>9</v>
      </c>
      <c r="L8" s="27">
        <v>32488</v>
      </c>
      <c r="M8" s="28">
        <f>L8/N8</f>
        <v>1.3983666210128603E-2</v>
      </c>
      <c r="N8" s="7">
        <v>2323282</v>
      </c>
      <c r="O8" s="6">
        <f>ABS(F8-I8)</f>
        <v>591546</v>
      </c>
      <c r="P8" s="11">
        <f>ABS(G8-J8)</f>
        <v>0.2546165295474247</v>
      </c>
      <c r="Q8" s="86" t="str">
        <f t="shared" ref="Q8:Q60" si="2">IF(F8&gt;I8,"D","R")</f>
        <v>R</v>
      </c>
      <c r="S8" s="47">
        <v>772412</v>
      </c>
      <c r="T8" s="48">
        <f>S8/AA8</f>
        <v>0.34100720059688577</v>
      </c>
      <c r="U8" s="49"/>
      <c r="V8" s="57">
        <v>1462616</v>
      </c>
      <c r="W8" s="58">
        <f>V8/AA8</f>
        <v>0.6457209205815222</v>
      </c>
      <c r="X8" s="59">
        <v>9</v>
      </c>
      <c r="Y8" s="69">
        <v>30062</v>
      </c>
      <c r="Z8" s="70">
        <f>Y8/AA8</f>
        <v>1.3271878821592078E-2</v>
      </c>
      <c r="AA8" s="73">
        <v>2265090</v>
      </c>
      <c r="AB8" s="87">
        <f>ABS(S8-V8)</f>
        <v>690204</v>
      </c>
      <c r="AC8" s="88">
        <f>ABS(T8-W8)</f>
        <v>0.30471371998463642</v>
      </c>
      <c r="AD8" s="85" t="str">
        <f>IF(S8&gt;V8,"D","R")</f>
        <v>R</v>
      </c>
      <c r="AF8" s="15">
        <f t="shared" ref="AF8:AF39" si="3">S8-F8</f>
        <v>-77212</v>
      </c>
      <c r="AG8" s="92">
        <f t="shared" ref="AG8:AG39" si="4">T8-G8</f>
        <v>-2.4692701524337557E-2</v>
      </c>
      <c r="AH8" s="24">
        <f t="shared" ref="AH8:AH39" si="5">V8-I8</f>
        <v>21446</v>
      </c>
      <c r="AI8" s="94">
        <f t="shared" ref="AI8:AI39" si="6">W8-J8</f>
        <v>2.5404488912874168E-2</v>
      </c>
      <c r="AJ8" s="27">
        <f t="shared" ref="AJ8:AJ39" si="7">Y8-L8</f>
        <v>-2426</v>
      </c>
      <c r="AK8" s="28">
        <f t="shared" ref="AK8:AK39" si="8">Z8-M8</f>
        <v>-7.1178738853652432E-4</v>
      </c>
      <c r="AL8" s="96">
        <f t="shared" ref="AL8:AL39" si="9">AA8-N8</f>
        <v>-58192</v>
      </c>
      <c r="AM8" s="79">
        <f t="shared" ref="AM8:AM39" si="10">AL8/N8</f>
        <v>-2.5047325292409616E-2</v>
      </c>
      <c r="AN8" s="6">
        <f t="shared" ref="AN8:AN39" si="11">AB8-O8</f>
        <v>98658</v>
      </c>
      <c r="AO8" s="11">
        <f t="shared" ref="AO8:AO39" si="12">AC8-P8</f>
        <v>5.0097190437211725E-2</v>
      </c>
      <c r="AP8" s="115" t="str">
        <f>IF(AF8&gt;AH8,"D","R")</f>
        <v>R</v>
      </c>
      <c r="AQ8" s="31" t="str">
        <f t="shared" ref="AQ8:AQ39" si="13">IF(Q8&lt;&gt;AD8,"Y","")</f>
        <v/>
      </c>
      <c r="BD8" t="s">
        <v>136</v>
      </c>
    </row>
    <row r="9" spans="3:56" ht="18" x14ac:dyDescent="0.2">
      <c r="C9" s="100" t="s">
        <v>53</v>
      </c>
      <c r="D9" s="4" t="s">
        <v>1</v>
      </c>
      <c r="E9" s="5"/>
      <c r="F9" s="15">
        <v>153778</v>
      </c>
      <c r="G9" s="16">
        <f t="shared" si="0"/>
        <v>0.42771952271020497</v>
      </c>
      <c r="H9" s="21"/>
      <c r="I9" s="24">
        <v>189951</v>
      </c>
      <c r="J9" s="19">
        <f t="shared" si="1"/>
        <v>0.52833143270380778</v>
      </c>
      <c r="K9" s="18">
        <v>3</v>
      </c>
      <c r="L9" s="27">
        <v>15801</v>
      </c>
      <c r="M9" s="28">
        <f t="shared" ref="M9:M60" si="14">L9/N9</f>
        <v>4.3949044585987258E-2</v>
      </c>
      <c r="N9" s="7">
        <v>359530</v>
      </c>
      <c r="O9" s="6">
        <f t="shared" ref="O9:O58" si="15">ABS(F9-I9)</f>
        <v>36173</v>
      </c>
      <c r="P9" s="11">
        <f t="shared" ref="P9:P58" si="16">ABS(G9-J9)</f>
        <v>0.10061190999360281</v>
      </c>
      <c r="Q9" s="86" t="str">
        <f t="shared" si="2"/>
        <v>R</v>
      </c>
      <c r="S9" s="50">
        <v>140026</v>
      </c>
      <c r="T9" s="45">
        <v>0.41399999999999998</v>
      </c>
      <c r="U9" s="51"/>
      <c r="V9" s="60">
        <v>184458</v>
      </c>
      <c r="W9" s="61">
        <v>0.54500000000000004</v>
      </c>
      <c r="X9" s="62">
        <v>3</v>
      </c>
      <c r="Y9" s="27">
        <v>13693</v>
      </c>
      <c r="Z9" s="71">
        <f t="shared" ref="Z9:Z60" si="17">Y9/AA9</f>
        <v>4.0490630646081785E-2</v>
      </c>
      <c r="AA9" s="74">
        <v>338177</v>
      </c>
      <c r="AB9" s="83">
        <f t="shared" ref="AB9:AB58" si="18">ABS(S9-V9)</f>
        <v>44432</v>
      </c>
      <c r="AC9" s="11">
        <f t="shared" ref="AC9:AC58" si="19">ABS(T9-W9)</f>
        <v>0.13100000000000006</v>
      </c>
      <c r="AD9" s="86" t="str">
        <f t="shared" ref="AD9:AD60" si="20">IF(S9&gt;V9,"D","R")</f>
        <v>R</v>
      </c>
      <c r="AF9" s="15">
        <f t="shared" si="3"/>
        <v>-13752</v>
      </c>
      <c r="AG9" s="92">
        <f t="shared" si="4"/>
        <v>-1.371952271020499E-2</v>
      </c>
      <c r="AH9" s="24">
        <f t="shared" si="5"/>
        <v>-5493</v>
      </c>
      <c r="AI9" s="94">
        <f t="shared" si="6"/>
        <v>1.666856729619226E-2</v>
      </c>
      <c r="AJ9" s="27">
        <f t="shared" si="7"/>
        <v>-2108</v>
      </c>
      <c r="AK9" s="28">
        <f t="shared" si="8"/>
        <v>-3.4584139399054734E-3</v>
      </c>
      <c r="AL9" s="97">
        <f t="shared" si="9"/>
        <v>-21353</v>
      </c>
      <c r="AM9" s="80">
        <f t="shared" si="10"/>
        <v>-5.9391427697271439E-2</v>
      </c>
      <c r="AN9" s="6">
        <f t="shared" si="11"/>
        <v>8259</v>
      </c>
      <c r="AO9" s="11">
        <f t="shared" si="12"/>
        <v>3.038809000639725E-2</v>
      </c>
      <c r="AP9" s="115" t="str">
        <f t="shared" ref="AP9:AP60" si="21">IF(AF9&gt;AH9,"D","R")</f>
        <v>R</v>
      </c>
      <c r="AQ9" s="117" t="str">
        <f t="shared" si="13"/>
        <v/>
      </c>
    </row>
    <row r="10" spans="3:56" ht="18" x14ac:dyDescent="0.2">
      <c r="C10" s="101" t="s">
        <v>54</v>
      </c>
      <c r="D10" s="4" t="s">
        <v>2</v>
      </c>
      <c r="E10" s="5"/>
      <c r="F10" s="15">
        <v>1672143</v>
      </c>
      <c r="G10" s="16">
        <f t="shared" si="0"/>
        <v>0.49364690614366613</v>
      </c>
      <c r="H10" s="21">
        <v>11</v>
      </c>
      <c r="I10" s="24">
        <v>1661686</v>
      </c>
      <c r="J10" s="19">
        <f t="shared" si="1"/>
        <v>0.4905598103046474</v>
      </c>
      <c r="K10" s="18"/>
      <c r="L10" s="27">
        <v>53497</v>
      </c>
      <c r="M10" s="28">
        <f t="shared" si="14"/>
        <v>1.5793283551686493E-2</v>
      </c>
      <c r="N10" s="7">
        <v>3387326</v>
      </c>
      <c r="O10" s="6">
        <f t="shared" si="15"/>
        <v>10457</v>
      </c>
      <c r="P10" s="11">
        <f t="shared" si="16"/>
        <v>3.0870958390187275E-3</v>
      </c>
      <c r="Q10" s="86" t="str">
        <f t="shared" si="2"/>
        <v>D</v>
      </c>
      <c r="S10" s="50">
        <v>1582860</v>
      </c>
      <c r="T10" s="45">
        <v>0.46700000000000003</v>
      </c>
      <c r="U10" s="51"/>
      <c r="V10" s="60">
        <v>1770242</v>
      </c>
      <c r="W10" s="61">
        <v>0.52200000000000002</v>
      </c>
      <c r="X10" s="62">
        <v>11</v>
      </c>
      <c r="Y10" s="27">
        <v>37059</v>
      </c>
      <c r="Z10" s="71">
        <f t="shared" si="17"/>
        <v>1.0931339249079911E-2</v>
      </c>
      <c r="AA10" s="74">
        <v>3390161</v>
      </c>
      <c r="AB10" s="83">
        <f t="shared" si="18"/>
        <v>187382</v>
      </c>
      <c r="AC10" s="11">
        <f t="shared" si="19"/>
        <v>5.4999999999999993E-2</v>
      </c>
      <c r="AD10" s="86" t="str">
        <f t="shared" si="20"/>
        <v>R</v>
      </c>
      <c r="AF10" s="15">
        <f t="shared" si="3"/>
        <v>-89283</v>
      </c>
      <c r="AG10" s="92">
        <f t="shared" si="4"/>
        <v>-2.6646906143666105E-2</v>
      </c>
      <c r="AH10" s="24">
        <f t="shared" si="5"/>
        <v>108556</v>
      </c>
      <c r="AI10" s="94">
        <f t="shared" si="6"/>
        <v>3.1440189695352616E-2</v>
      </c>
      <c r="AJ10" s="27">
        <f t="shared" si="7"/>
        <v>-16438</v>
      </c>
      <c r="AK10" s="28">
        <f t="shared" si="8"/>
        <v>-4.8619443026065821E-3</v>
      </c>
      <c r="AL10" s="97">
        <f t="shared" si="9"/>
        <v>2835</v>
      </c>
      <c r="AM10" s="80">
        <f t="shared" si="10"/>
        <v>8.3694335886182788E-4</v>
      </c>
      <c r="AN10" s="6">
        <f t="shared" si="11"/>
        <v>176925</v>
      </c>
      <c r="AO10" s="11">
        <f t="shared" si="12"/>
        <v>5.1912904160981266E-2</v>
      </c>
      <c r="AP10" s="115" t="str">
        <f t="shared" si="21"/>
        <v>R</v>
      </c>
      <c r="AQ10" s="117" t="str">
        <f t="shared" si="13"/>
        <v>Y</v>
      </c>
    </row>
    <row r="11" spans="3:56" ht="18" x14ac:dyDescent="0.2">
      <c r="C11" s="100" t="s">
        <v>55</v>
      </c>
      <c r="D11" s="4" t="s">
        <v>3</v>
      </c>
      <c r="E11" s="5"/>
      <c r="F11" s="15">
        <v>423932</v>
      </c>
      <c r="G11" s="16">
        <f t="shared" si="0"/>
        <v>0.34775061953014963</v>
      </c>
      <c r="H11" s="21"/>
      <c r="I11" s="24">
        <v>760647</v>
      </c>
      <c r="J11" s="19">
        <f t="shared" si="1"/>
        <v>0.62395729856144322</v>
      </c>
      <c r="K11" s="18">
        <v>6</v>
      </c>
      <c r="L11" s="27">
        <v>34490</v>
      </c>
      <c r="M11" s="28">
        <f t="shared" si="14"/>
        <v>2.8292081908407152E-2</v>
      </c>
      <c r="N11" s="7">
        <v>1219069</v>
      </c>
      <c r="O11" s="6">
        <f t="shared" si="15"/>
        <v>336715</v>
      </c>
      <c r="P11" s="11">
        <f t="shared" si="16"/>
        <v>0.27620667903129359</v>
      </c>
      <c r="Q11" s="86" t="str">
        <f t="shared" si="2"/>
        <v>R</v>
      </c>
      <c r="S11" s="50">
        <v>396905</v>
      </c>
      <c r="T11" s="45">
        <v>0.33600000000000002</v>
      </c>
      <c r="U11" s="51"/>
      <c r="V11" s="60">
        <v>759241</v>
      </c>
      <c r="W11" s="61">
        <v>0.64200000000000002</v>
      </c>
      <c r="X11" s="62">
        <v>6</v>
      </c>
      <c r="Y11" s="27">
        <v>26530</v>
      </c>
      <c r="Z11" s="71">
        <f t="shared" si="17"/>
        <v>2.2432179227446909E-2</v>
      </c>
      <c r="AA11" s="75">
        <v>1182676</v>
      </c>
      <c r="AB11" s="83">
        <f t="shared" si="18"/>
        <v>362336</v>
      </c>
      <c r="AC11" s="11">
        <f t="shared" si="19"/>
        <v>0.30599999999999999</v>
      </c>
      <c r="AD11" s="86" t="str">
        <f t="shared" si="20"/>
        <v>R</v>
      </c>
      <c r="AF11" s="15">
        <f t="shared" si="3"/>
        <v>-27027</v>
      </c>
      <c r="AG11" s="92">
        <f t="shared" si="4"/>
        <v>-1.1750619530149609E-2</v>
      </c>
      <c r="AH11" s="24">
        <f t="shared" si="5"/>
        <v>-1406</v>
      </c>
      <c r="AI11" s="94">
        <f t="shared" si="6"/>
        <v>1.8042701438556796E-2</v>
      </c>
      <c r="AJ11" s="27">
        <f t="shared" si="7"/>
        <v>-7960</v>
      </c>
      <c r="AK11" s="28">
        <f t="shared" si="8"/>
        <v>-5.8599026809602432E-3</v>
      </c>
      <c r="AL11" s="97">
        <f t="shared" si="9"/>
        <v>-36393</v>
      </c>
      <c r="AM11" s="80">
        <f t="shared" si="10"/>
        <v>-2.9853109216951626E-2</v>
      </c>
      <c r="AN11" s="6">
        <f t="shared" si="11"/>
        <v>25621</v>
      </c>
      <c r="AO11" s="11">
        <f t="shared" si="12"/>
        <v>2.9793320968706405E-2</v>
      </c>
      <c r="AP11" s="115" t="str">
        <f t="shared" si="21"/>
        <v>R</v>
      </c>
      <c r="AQ11" s="117" t="str">
        <f t="shared" si="13"/>
        <v/>
      </c>
    </row>
    <row r="12" spans="3:56" ht="18" x14ac:dyDescent="0.2">
      <c r="C12" s="100" t="s">
        <v>56</v>
      </c>
      <c r="D12" s="4" t="s">
        <v>4</v>
      </c>
      <c r="E12" s="5"/>
      <c r="F12" s="15">
        <v>11110639</v>
      </c>
      <c r="G12" s="16">
        <f t="shared" si="0"/>
        <v>0.63484359519077926</v>
      </c>
      <c r="H12" s="21">
        <v>55</v>
      </c>
      <c r="I12" s="24">
        <v>6006518</v>
      </c>
      <c r="J12" s="19">
        <f t="shared" si="1"/>
        <v>0.34320253602858747</v>
      </c>
      <c r="K12" s="18"/>
      <c r="L12" s="27">
        <v>384223</v>
      </c>
      <c r="M12" s="28">
        <f t="shared" si="14"/>
        <v>2.1953868780633299E-2</v>
      </c>
      <c r="N12" s="7">
        <v>17501380</v>
      </c>
      <c r="O12" s="6">
        <f t="shared" si="15"/>
        <v>5104121</v>
      </c>
      <c r="P12" s="11">
        <f t="shared" si="16"/>
        <v>0.2916410591621918</v>
      </c>
      <c r="Q12" s="86" t="str">
        <f t="shared" si="2"/>
        <v>D</v>
      </c>
      <c r="S12" s="52">
        <v>9276179</v>
      </c>
      <c r="T12" s="46">
        <v>0.58499999999999996</v>
      </c>
      <c r="U12" s="53">
        <v>54</v>
      </c>
      <c r="V12" s="63">
        <v>6081697</v>
      </c>
      <c r="W12" s="64">
        <v>0.38300000000000001</v>
      </c>
      <c r="X12" s="65"/>
      <c r="Y12" s="27">
        <v>507599</v>
      </c>
      <c r="Z12" s="71">
        <f t="shared" si="17"/>
        <v>3.1993936519391947E-2</v>
      </c>
      <c r="AA12" s="76">
        <v>15865475</v>
      </c>
      <c r="AB12" s="83">
        <f t="shared" si="18"/>
        <v>3194482</v>
      </c>
      <c r="AC12" s="11">
        <f t="shared" si="19"/>
        <v>0.20199999999999996</v>
      </c>
      <c r="AD12" s="86" t="str">
        <f t="shared" si="20"/>
        <v>D</v>
      </c>
      <c r="AF12" s="15">
        <f t="shared" si="3"/>
        <v>-1834460</v>
      </c>
      <c r="AG12" s="92">
        <f t="shared" si="4"/>
        <v>-4.98435951907793E-2</v>
      </c>
      <c r="AH12" s="24">
        <f>V12-I12</f>
        <v>75179</v>
      </c>
      <c r="AI12" s="94">
        <f t="shared" si="6"/>
        <v>3.9797463971412539E-2</v>
      </c>
      <c r="AJ12" s="27">
        <f t="shared" si="7"/>
        <v>123376</v>
      </c>
      <c r="AK12" s="28">
        <f t="shared" si="8"/>
        <v>1.0040067738758648E-2</v>
      </c>
      <c r="AL12" s="97">
        <f>AA12-N12</f>
        <v>-1635905</v>
      </c>
      <c r="AM12" s="80">
        <f t="shared" si="10"/>
        <v>-9.3472914707297364E-2</v>
      </c>
      <c r="AN12" s="6">
        <f>AB12-O12</f>
        <v>-1909639</v>
      </c>
      <c r="AO12" s="11">
        <f t="shared" si="12"/>
        <v>-8.9641059162191838E-2</v>
      </c>
      <c r="AP12" s="115" t="str">
        <f t="shared" si="21"/>
        <v>R</v>
      </c>
      <c r="AQ12" s="117" t="str">
        <f t="shared" si="13"/>
        <v/>
      </c>
    </row>
    <row r="13" spans="3:56" ht="18" x14ac:dyDescent="0.2">
      <c r="C13" s="100" t="s">
        <v>57</v>
      </c>
      <c r="D13" s="4" t="s">
        <v>5</v>
      </c>
      <c r="E13" s="5"/>
      <c r="F13" s="15">
        <v>1804352</v>
      </c>
      <c r="G13" s="16">
        <f t="shared" si="0"/>
        <v>0.55399541906919902</v>
      </c>
      <c r="H13" s="21">
        <v>9</v>
      </c>
      <c r="I13" s="24">
        <v>1364607</v>
      </c>
      <c r="J13" s="19">
        <f t="shared" si="1"/>
        <v>0.41897923843560597</v>
      </c>
      <c r="K13" s="18"/>
      <c r="L13" s="27">
        <v>88021</v>
      </c>
      <c r="M13" s="28">
        <f t="shared" si="14"/>
        <v>2.7025342495194934E-2</v>
      </c>
      <c r="N13" s="7">
        <v>3256980</v>
      </c>
      <c r="O13" s="6">
        <f t="shared" si="15"/>
        <v>439745</v>
      </c>
      <c r="P13" s="11">
        <f t="shared" si="16"/>
        <v>0.13501618063359305</v>
      </c>
      <c r="Q13" s="86" t="str">
        <f t="shared" si="2"/>
        <v>D</v>
      </c>
      <c r="S13" s="52">
        <v>1728159</v>
      </c>
      <c r="T13" s="46">
        <v>0.54200000000000004</v>
      </c>
      <c r="U13" s="53">
        <v>10</v>
      </c>
      <c r="V13" s="63">
        <v>1377441</v>
      </c>
      <c r="W13" s="64">
        <v>0.432</v>
      </c>
      <c r="X13" s="65"/>
      <c r="Y13" s="27">
        <v>85273</v>
      </c>
      <c r="Z13" s="71">
        <f t="shared" si="17"/>
        <v>2.6724034457027906E-2</v>
      </c>
      <c r="AA13" s="76">
        <v>3190873</v>
      </c>
      <c r="AB13" s="83">
        <f t="shared" si="18"/>
        <v>350718</v>
      </c>
      <c r="AC13" s="11">
        <f t="shared" si="19"/>
        <v>0.11000000000000004</v>
      </c>
      <c r="AD13" s="86" t="str">
        <f t="shared" si="20"/>
        <v>D</v>
      </c>
      <c r="AF13" s="15">
        <f t="shared" si="3"/>
        <v>-76193</v>
      </c>
      <c r="AG13" s="92">
        <f t="shared" si="4"/>
        <v>-1.1995419069198987E-2</v>
      </c>
      <c r="AH13" s="24">
        <f t="shared" si="5"/>
        <v>12834</v>
      </c>
      <c r="AI13" s="94">
        <f t="shared" si="6"/>
        <v>1.3020761564394023E-2</v>
      </c>
      <c r="AJ13" s="27">
        <f t="shared" si="7"/>
        <v>-2748</v>
      </c>
      <c r="AK13" s="28">
        <f t="shared" si="8"/>
        <v>-3.013080381670287E-4</v>
      </c>
      <c r="AL13" s="97">
        <f t="shared" si="9"/>
        <v>-66107</v>
      </c>
      <c r="AM13" s="80">
        <f t="shared" si="10"/>
        <v>-2.029702362311098E-2</v>
      </c>
      <c r="AN13" s="6">
        <f t="shared" si="11"/>
        <v>-89027</v>
      </c>
      <c r="AO13" s="11">
        <f t="shared" si="12"/>
        <v>-2.501618063359301E-2</v>
      </c>
      <c r="AP13" s="115" t="str">
        <f t="shared" si="21"/>
        <v>R</v>
      </c>
      <c r="AQ13" s="117" t="str">
        <f t="shared" si="13"/>
        <v/>
      </c>
    </row>
    <row r="14" spans="3:56" ht="18" x14ac:dyDescent="0.2">
      <c r="C14" s="100" t="s">
        <v>58</v>
      </c>
      <c r="D14" s="4" t="s">
        <v>6</v>
      </c>
      <c r="E14" s="5"/>
      <c r="F14" s="15">
        <v>1080831</v>
      </c>
      <c r="G14" s="16">
        <f t="shared" si="0"/>
        <v>0.59260731515683518</v>
      </c>
      <c r="H14" s="21">
        <v>7</v>
      </c>
      <c r="I14" s="24">
        <v>714717</v>
      </c>
      <c r="J14" s="19">
        <f t="shared" si="1"/>
        <v>0.39187118288330719</v>
      </c>
      <c r="K14" s="18"/>
      <c r="L14" s="27">
        <v>28309</v>
      </c>
      <c r="M14" s="28">
        <f t="shared" si="14"/>
        <v>1.5521501959857598E-2</v>
      </c>
      <c r="N14" s="7">
        <v>1823857</v>
      </c>
      <c r="O14" s="6">
        <f t="shared" si="15"/>
        <v>366114</v>
      </c>
      <c r="P14" s="11">
        <f t="shared" si="16"/>
        <v>0.20073613227352799</v>
      </c>
      <c r="Q14" s="86" t="str">
        <f t="shared" si="2"/>
        <v>D</v>
      </c>
      <c r="S14" s="52">
        <v>992053</v>
      </c>
      <c r="T14" s="46">
        <v>0.56399999999999995</v>
      </c>
      <c r="U14" s="53">
        <v>7</v>
      </c>
      <c r="V14" s="63">
        <v>736918</v>
      </c>
      <c r="W14" s="64">
        <v>0.41899999999999998</v>
      </c>
      <c r="X14" s="65"/>
      <c r="Y14" s="27">
        <v>30039</v>
      </c>
      <c r="Z14" s="71">
        <f t="shared" si="17"/>
        <v>1.7077219572373098E-2</v>
      </c>
      <c r="AA14" s="76">
        <v>1759010</v>
      </c>
      <c r="AB14" s="83">
        <f t="shared" si="18"/>
        <v>255135</v>
      </c>
      <c r="AC14" s="11">
        <f t="shared" si="19"/>
        <v>0.14499999999999996</v>
      </c>
      <c r="AD14" s="86" t="str">
        <f t="shared" si="20"/>
        <v>D</v>
      </c>
      <c r="AF14" s="15">
        <f t="shared" si="3"/>
        <v>-88778</v>
      </c>
      <c r="AG14" s="92">
        <f t="shared" si="4"/>
        <v>-2.8607315156835234E-2</v>
      </c>
      <c r="AH14" s="24">
        <f t="shared" si="5"/>
        <v>22201</v>
      </c>
      <c r="AI14" s="94">
        <f t="shared" si="6"/>
        <v>2.7128817116692794E-2</v>
      </c>
      <c r="AJ14" s="27">
        <f t="shared" si="7"/>
        <v>1730</v>
      </c>
      <c r="AK14" s="28">
        <f t="shared" si="8"/>
        <v>1.5557176125155E-3</v>
      </c>
      <c r="AL14" s="97">
        <f t="shared" si="9"/>
        <v>-64847</v>
      </c>
      <c r="AM14" s="80">
        <f t="shared" si="10"/>
        <v>-3.5554870804015884E-2</v>
      </c>
      <c r="AN14" s="6">
        <f t="shared" si="11"/>
        <v>-110979</v>
      </c>
      <c r="AO14" s="11">
        <f t="shared" si="12"/>
        <v>-5.5736132273528027E-2</v>
      </c>
      <c r="AP14" s="115" t="str">
        <f t="shared" si="21"/>
        <v>R</v>
      </c>
      <c r="AQ14" s="117" t="str">
        <f t="shared" si="13"/>
        <v/>
      </c>
    </row>
    <row r="15" spans="3:56" ht="18" x14ac:dyDescent="0.2">
      <c r="C15" s="100" t="s">
        <v>59</v>
      </c>
      <c r="D15" s="4" t="s">
        <v>7</v>
      </c>
      <c r="E15" s="5"/>
      <c r="F15" s="15">
        <v>296268</v>
      </c>
      <c r="G15" s="16">
        <f t="shared" si="0"/>
        <v>0.58743005793641667</v>
      </c>
      <c r="H15" s="21">
        <v>3</v>
      </c>
      <c r="I15" s="24">
        <v>200603</v>
      </c>
      <c r="J15" s="19">
        <f t="shared" si="1"/>
        <v>0.3977487677110555</v>
      </c>
      <c r="K15" s="18"/>
      <c r="L15" s="27">
        <v>7475</v>
      </c>
      <c r="M15" s="28">
        <f t="shared" si="14"/>
        <v>1.4821174352527828E-2</v>
      </c>
      <c r="N15" s="7">
        <v>504346</v>
      </c>
      <c r="O15" s="6">
        <f t="shared" si="15"/>
        <v>95665</v>
      </c>
      <c r="P15" s="11">
        <f t="shared" si="16"/>
        <v>0.18968129022536118</v>
      </c>
      <c r="Q15" s="86" t="str">
        <f t="shared" si="2"/>
        <v>D</v>
      </c>
      <c r="S15" s="52">
        <v>289758</v>
      </c>
      <c r="T15" s="46">
        <v>0.56599999999999995</v>
      </c>
      <c r="U15" s="53">
        <v>3</v>
      </c>
      <c r="V15" s="63">
        <v>214351</v>
      </c>
      <c r="W15" s="64">
        <v>0.41899999999999998</v>
      </c>
      <c r="X15" s="65"/>
      <c r="Y15" s="27">
        <v>7588</v>
      </c>
      <c r="Z15" s="71">
        <f t="shared" si="17"/>
        <v>1.4829088308119845E-2</v>
      </c>
      <c r="AA15" s="75">
        <v>511697</v>
      </c>
      <c r="AB15" s="83">
        <f t="shared" si="18"/>
        <v>75407</v>
      </c>
      <c r="AC15" s="11">
        <f t="shared" si="19"/>
        <v>0.14699999999999996</v>
      </c>
      <c r="AD15" s="86" t="str">
        <f t="shared" si="20"/>
        <v>D</v>
      </c>
      <c r="AF15" s="15">
        <f t="shared" si="3"/>
        <v>-6510</v>
      </c>
      <c r="AG15" s="92">
        <f t="shared" si="4"/>
        <v>-2.1430057936416724E-2</v>
      </c>
      <c r="AH15" s="24">
        <f t="shared" si="5"/>
        <v>13748</v>
      </c>
      <c r="AI15" s="94">
        <f t="shared" si="6"/>
        <v>2.1251232288944488E-2</v>
      </c>
      <c r="AJ15" s="27">
        <f t="shared" si="7"/>
        <v>113</v>
      </c>
      <c r="AK15" s="28">
        <f t="shared" si="8"/>
        <v>7.9139555920169913E-6</v>
      </c>
      <c r="AL15" s="97">
        <f t="shared" si="9"/>
        <v>7351</v>
      </c>
      <c r="AM15" s="80">
        <f t="shared" si="10"/>
        <v>1.4575311393368838E-2</v>
      </c>
      <c r="AN15" s="6">
        <f t="shared" si="11"/>
        <v>-20258</v>
      </c>
      <c r="AO15" s="11">
        <f t="shared" si="12"/>
        <v>-4.2681290225361213E-2</v>
      </c>
      <c r="AP15" s="115" t="str">
        <f t="shared" si="21"/>
        <v>R</v>
      </c>
      <c r="AQ15" s="117" t="str">
        <f t="shared" si="13"/>
        <v/>
      </c>
    </row>
    <row r="16" spans="3:56" ht="18" x14ac:dyDescent="0.2">
      <c r="C16" s="100" t="s">
        <v>60</v>
      </c>
      <c r="D16" s="4" t="s">
        <v>8</v>
      </c>
      <c r="E16" s="5"/>
      <c r="F16" s="15">
        <v>317323</v>
      </c>
      <c r="G16" s="16">
        <f t="shared" si="0"/>
        <v>0.92149693921406917</v>
      </c>
      <c r="H16" s="21">
        <v>3</v>
      </c>
      <c r="I16" s="24">
        <v>18586</v>
      </c>
      <c r="J16" s="19">
        <f t="shared" si="1"/>
        <v>5.3973213767147948E-2</v>
      </c>
      <c r="K16" s="18"/>
      <c r="L16" s="27">
        <v>8447</v>
      </c>
      <c r="M16" s="28">
        <f t="shared" si="14"/>
        <v>2.4529847018782889E-2</v>
      </c>
      <c r="N16" s="7">
        <v>344356</v>
      </c>
      <c r="O16" s="6">
        <f t="shared" si="15"/>
        <v>298737</v>
      </c>
      <c r="P16" s="11">
        <f t="shared" si="16"/>
        <v>0.86752372544692125</v>
      </c>
      <c r="Q16" s="86" t="str">
        <f t="shared" si="2"/>
        <v>D</v>
      </c>
      <c r="S16" s="52">
        <v>294185</v>
      </c>
      <c r="T16" s="46">
        <v>0.90300000000000002</v>
      </c>
      <c r="U16" s="53">
        <v>3</v>
      </c>
      <c r="V16" s="63">
        <v>21076</v>
      </c>
      <c r="W16" s="64">
        <v>6.5000000000000002E-2</v>
      </c>
      <c r="X16" s="65"/>
      <c r="Y16" s="27">
        <v>10608</v>
      </c>
      <c r="Z16" s="71">
        <f t="shared" si="17"/>
        <v>3.255295839739282E-2</v>
      </c>
      <c r="AA16" s="75">
        <v>325869</v>
      </c>
      <c r="AB16" s="83">
        <f t="shared" si="18"/>
        <v>273109</v>
      </c>
      <c r="AC16" s="11">
        <f t="shared" si="19"/>
        <v>0.83800000000000008</v>
      </c>
      <c r="AD16" s="86" t="str">
        <f t="shared" si="20"/>
        <v>D</v>
      </c>
      <c r="AF16" s="15">
        <f t="shared" si="3"/>
        <v>-23138</v>
      </c>
      <c r="AG16" s="92">
        <f t="shared" si="4"/>
        <v>-1.8496939214069141E-2</v>
      </c>
      <c r="AH16" s="24">
        <f t="shared" si="5"/>
        <v>2490</v>
      </c>
      <c r="AI16" s="94">
        <f t="shared" si="6"/>
        <v>1.1026786232852054E-2</v>
      </c>
      <c r="AJ16" s="27">
        <f t="shared" si="7"/>
        <v>2161</v>
      </c>
      <c r="AK16" s="28">
        <f t="shared" si="8"/>
        <v>8.023111378609931E-3</v>
      </c>
      <c r="AL16" s="97">
        <f t="shared" si="9"/>
        <v>-18487</v>
      </c>
      <c r="AM16" s="80">
        <f t="shared" si="10"/>
        <v>-5.3685720591480912E-2</v>
      </c>
      <c r="AN16" s="6">
        <f t="shared" si="11"/>
        <v>-25628</v>
      </c>
      <c r="AO16" s="11">
        <f t="shared" si="12"/>
        <v>-2.9523725446921167E-2</v>
      </c>
      <c r="AP16" s="115" t="str">
        <f t="shared" si="21"/>
        <v>R</v>
      </c>
      <c r="AQ16" s="117" t="str">
        <f t="shared" si="13"/>
        <v/>
      </c>
    </row>
    <row r="17" spans="3:43" ht="18" x14ac:dyDescent="0.2">
      <c r="C17" s="100" t="s">
        <v>61</v>
      </c>
      <c r="D17" s="4" t="s">
        <v>9</v>
      </c>
      <c r="E17" s="5"/>
      <c r="F17" s="15">
        <v>5297045</v>
      </c>
      <c r="G17" s="16">
        <f t="shared" si="0"/>
        <v>0.47861450725442234</v>
      </c>
      <c r="H17" s="21"/>
      <c r="I17" s="24">
        <v>5668731</v>
      </c>
      <c r="J17" s="19">
        <f t="shared" si="1"/>
        <v>0.51219819622504037</v>
      </c>
      <c r="K17" s="18">
        <v>29</v>
      </c>
      <c r="L17" s="27">
        <v>101680</v>
      </c>
      <c r="M17" s="28">
        <f t="shared" si="14"/>
        <v>9.1872965205373296E-3</v>
      </c>
      <c r="N17" s="7">
        <v>11067456</v>
      </c>
      <c r="O17" s="6">
        <f t="shared" si="15"/>
        <v>371686</v>
      </c>
      <c r="P17" s="11">
        <f t="shared" si="16"/>
        <v>3.3583688970618031E-2</v>
      </c>
      <c r="Q17" s="86" t="str">
        <f t="shared" si="2"/>
        <v>R</v>
      </c>
      <c r="S17" s="50">
        <v>4683038</v>
      </c>
      <c r="T17" s="45">
        <v>0.43</v>
      </c>
      <c r="U17" s="51"/>
      <c r="V17" s="60">
        <v>6110125</v>
      </c>
      <c r="W17" s="61">
        <v>0.56100000000000005</v>
      </c>
      <c r="X17" s="62">
        <v>30</v>
      </c>
      <c r="Y17" s="27">
        <v>100589</v>
      </c>
      <c r="Z17" s="71">
        <f t="shared" si="17"/>
        <v>9.2336414487864237E-3</v>
      </c>
      <c r="AA17" s="75">
        <v>10893752</v>
      </c>
      <c r="AB17" s="83">
        <f t="shared" si="18"/>
        <v>1427087</v>
      </c>
      <c r="AC17" s="11">
        <f t="shared" si="19"/>
        <v>0.13100000000000006</v>
      </c>
      <c r="AD17" s="86" t="str">
        <f t="shared" si="20"/>
        <v>R</v>
      </c>
      <c r="AF17" s="15">
        <f t="shared" si="3"/>
        <v>-614007</v>
      </c>
      <c r="AG17" s="92">
        <f t="shared" si="4"/>
        <v>-4.8614507254422346E-2</v>
      </c>
      <c r="AH17" s="24">
        <f t="shared" si="5"/>
        <v>441394</v>
      </c>
      <c r="AI17" s="94">
        <f t="shared" si="6"/>
        <v>4.8801803774959684E-2</v>
      </c>
      <c r="AJ17" s="27">
        <f t="shared" si="7"/>
        <v>-1091</v>
      </c>
      <c r="AK17" s="28">
        <f t="shared" si="8"/>
        <v>4.6344928249094156E-5</v>
      </c>
      <c r="AL17" s="97">
        <f t="shared" si="9"/>
        <v>-173704</v>
      </c>
      <c r="AM17" s="80">
        <f t="shared" si="10"/>
        <v>-1.5695025125918728E-2</v>
      </c>
      <c r="AN17" s="6">
        <f t="shared" si="11"/>
        <v>1055401</v>
      </c>
      <c r="AO17" s="11">
        <f t="shared" si="12"/>
        <v>9.741631102938203E-2</v>
      </c>
      <c r="AP17" s="115" t="str">
        <f t="shared" si="21"/>
        <v>R</v>
      </c>
      <c r="AQ17" s="117" t="str">
        <f t="shared" si="13"/>
        <v/>
      </c>
    </row>
    <row r="18" spans="3:43" ht="18" x14ac:dyDescent="0.2">
      <c r="C18" s="101" t="s">
        <v>62</v>
      </c>
      <c r="D18" s="4" t="s">
        <v>10</v>
      </c>
      <c r="E18" s="5"/>
      <c r="F18" s="15">
        <v>2473633</v>
      </c>
      <c r="G18" s="16">
        <f t="shared" si="0"/>
        <v>0.49473055784446274</v>
      </c>
      <c r="H18" s="21">
        <v>16</v>
      </c>
      <c r="I18" s="24">
        <v>2461854</v>
      </c>
      <c r="J18" s="19">
        <f t="shared" si="1"/>
        <v>0.49237473899791201</v>
      </c>
      <c r="K18" s="18"/>
      <c r="L18" s="27">
        <v>64473</v>
      </c>
      <c r="M18" s="28">
        <f t="shared" si="14"/>
        <v>1.289470315762526E-2</v>
      </c>
      <c r="N18" s="7">
        <v>4999960</v>
      </c>
      <c r="O18" s="6">
        <f t="shared" si="15"/>
        <v>11779</v>
      </c>
      <c r="P18" s="11">
        <f t="shared" si="16"/>
        <v>2.3558188465507279E-3</v>
      </c>
      <c r="Q18" s="86" t="str">
        <f t="shared" si="2"/>
        <v>D</v>
      </c>
      <c r="S18" s="50">
        <v>2548017</v>
      </c>
      <c r="T18" s="45">
        <v>0.48499999999999999</v>
      </c>
      <c r="U18" s="51"/>
      <c r="V18" s="60">
        <v>2663117</v>
      </c>
      <c r="W18" s="61">
        <v>0.50700000000000001</v>
      </c>
      <c r="X18" s="62">
        <v>16</v>
      </c>
      <c r="Y18" s="27">
        <v>38913</v>
      </c>
      <c r="Z18" s="71">
        <f t="shared" si="17"/>
        <v>7.4119336455464114E-3</v>
      </c>
      <c r="AA18" s="74">
        <v>5250047</v>
      </c>
      <c r="AB18" s="83">
        <f t="shared" si="18"/>
        <v>115100</v>
      </c>
      <c r="AC18" s="11">
        <f t="shared" si="19"/>
        <v>2.200000000000002E-2</v>
      </c>
      <c r="AD18" s="86" t="str">
        <f t="shared" si="20"/>
        <v>R</v>
      </c>
      <c r="AF18" s="15">
        <f t="shared" si="3"/>
        <v>74384</v>
      </c>
      <c r="AG18" s="92">
        <f t="shared" si="4"/>
        <v>-9.7305578444627505E-3</v>
      </c>
      <c r="AH18" s="24">
        <f t="shared" si="5"/>
        <v>201263</v>
      </c>
      <c r="AI18" s="94">
        <f t="shared" si="6"/>
        <v>1.4625261002087997E-2</v>
      </c>
      <c r="AJ18" s="27">
        <f t="shared" si="7"/>
        <v>-25560</v>
      </c>
      <c r="AK18" s="28">
        <f t="shared" si="8"/>
        <v>-5.4827695120788491E-3</v>
      </c>
      <c r="AL18" s="97">
        <f t="shared" si="9"/>
        <v>250087</v>
      </c>
      <c r="AM18" s="80">
        <f t="shared" si="10"/>
        <v>5.0017800142401141E-2</v>
      </c>
      <c r="AN18" s="6">
        <f t="shared" si="11"/>
        <v>103321</v>
      </c>
      <c r="AO18" s="11">
        <f t="shared" si="12"/>
        <v>1.9644181153449292E-2</v>
      </c>
      <c r="AP18" s="115" t="str">
        <f t="shared" si="21"/>
        <v>R</v>
      </c>
      <c r="AQ18" s="117" t="str">
        <f t="shared" si="13"/>
        <v>Y</v>
      </c>
    </row>
    <row r="19" spans="3:43" ht="18" x14ac:dyDescent="0.2">
      <c r="C19" s="100" t="s">
        <v>63</v>
      </c>
      <c r="D19" s="4" t="s">
        <v>11</v>
      </c>
      <c r="E19" s="5"/>
      <c r="F19" s="15">
        <v>366130</v>
      </c>
      <c r="G19" s="16">
        <f t="shared" si="0"/>
        <v>0.63733639239018991</v>
      </c>
      <c r="H19" s="21">
        <v>4</v>
      </c>
      <c r="I19" s="24">
        <v>196864</v>
      </c>
      <c r="J19" s="19">
        <f t="shared" si="1"/>
        <v>0.3426886394217965</v>
      </c>
      <c r="K19" s="18"/>
      <c r="L19" s="27">
        <v>11475</v>
      </c>
      <c r="M19" s="28">
        <f t="shared" si="14"/>
        <v>1.9974968188013628E-2</v>
      </c>
      <c r="N19" s="7">
        <v>574469</v>
      </c>
      <c r="O19" s="6">
        <f t="shared" si="15"/>
        <v>169266</v>
      </c>
      <c r="P19" s="11">
        <f t="shared" si="16"/>
        <v>0.29464775296839341</v>
      </c>
      <c r="Q19" s="86" t="str">
        <f t="shared" si="2"/>
        <v>D</v>
      </c>
      <c r="S19" s="52">
        <v>313044</v>
      </c>
      <c r="T19" s="46">
        <v>0.60599999999999998</v>
      </c>
      <c r="U19" s="53">
        <v>4</v>
      </c>
      <c r="V19" s="63">
        <v>193661</v>
      </c>
      <c r="W19" s="64">
        <v>0.375</v>
      </c>
      <c r="X19" s="65"/>
      <c r="Y19" s="27">
        <v>9996</v>
      </c>
      <c r="Z19" s="71">
        <f t="shared" si="17"/>
        <v>1.9345811213835468E-2</v>
      </c>
      <c r="AA19" s="76">
        <v>516701</v>
      </c>
      <c r="AB19" s="83">
        <f t="shared" si="18"/>
        <v>119383</v>
      </c>
      <c r="AC19" s="11">
        <f t="shared" si="19"/>
        <v>0.23099999999999998</v>
      </c>
      <c r="AD19" s="86" t="str">
        <f t="shared" si="20"/>
        <v>D</v>
      </c>
      <c r="AF19" s="15">
        <f t="shared" si="3"/>
        <v>-53086</v>
      </c>
      <c r="AG19" s="92">
        <f t="shared" si="4"/>
        <v>-3.1336392390189927E-2</v>
      </c>
      <c r="AH19" s="24">
        <f t="shared" si="5"/>
        <v>-3203</v>
      </c>
      <c r="AI19" s="94">
        <f t="shared" si="6"/>
        <v>3.2311360578203496E-2</v>
      </c>
      <c r="AJ19" s="27">
        <f t="shared" si="7"/>
        <v>-1479</v>
      </c>
      <c r="AK19" s="28">
        <f t="shared" si="8"/>
        <v>-6.2915697417816052E-4</v>
      </c>
      <c r="AL19" s="97">
        <f t="shared" si="9"/>
        <v>-57768</v>
      </c>
      <c r="AM19" s="80">
        <f t="shared" si="10"/>
        <v>-0.1005589509616707</v>
      </c>
      <c r="AN19" s="6">
        <f t="shared" si="11"/>
        <v>-49883</v>
      </c>
      <c r="AO19" s="11">
        <f t="shared" si="12"/>
        <v>-6.3647752968393423E-2</v>
      </c>
      <c r="AP19" s="115" t="str">
        <f t="shared" si="21"/>
        <v>R</v>
      </c>
      <c r="AQ19" s="117" t="str">
        <f t="shared" si="13"/>
        <v/>
      </c>
    </row>
    <row r="20" spans="3:43" ht="18" x14ac:dyDescent="0.2">
      <c r="C20" s="100" t="s">
        <v>64</v>
      </c>
      <c r="D20" s="4" t="s">
        <v>12</v>
      </c>
      <c r="E20" s="5"/>
      <c r="F20" s="15">
        <v>287021</v>
      </c>
      <c r="G20" s="16">
        <f t="shared" si="0"/>
        <v>0.33069449981219773</v>
      </c>
      <c r="H20" s="21"/>
      <c r="I20" s="24">
        <v>554119</v>
      </c>
      <c r="J20" s="19">
        <f t="shared" si="1"/>
        <v>0.63843448925839985</v>
      </c>
      <c r="K20" s="18">
        <v>4</v>
      </c>
      <c r="L20" s="27">
        <v>26794</v>
      </c>
      <c r="M20" s="28">
        <f t="shared" si="14"/>
        <v>3.0871010929402466E-2</v>
      </c>
      <c r="N20" s="7">
        <v>867934</v>
      </c>
      <c r="O20" s="6">
        <f t="shared" si="15"/>
        <v>267098</v>
      </c>
      <c r="P20" s="11">
        <f t="shared" si="16"/>
        <v>0.30773998944620212</v>
      </c>
      <c r="Q20" s="86" t="str">
        <f t="shared" si="2"/>
        <v>R</v>
      </c>
      <c r="S20" s="50">
        <v>274972</v>
      </c>
      <c r="T20" s="45">
        <v>0.30399999999999999</v>
      </c>
      <c r="U20" s="51"/>
      <c r="V20" s="60">
        <v>605246</v>
      </c>
      <c r="W20" s="61">
        <v>0.66900000000000004</v>
      </c>
      <c r="X20" s="62">
        <v>4</v>
      </c>
      <c r="Y20" s="27">
        <v>24594</v>
      </c>
      <c r="Z20" s="71">
        <f t="shared" si="17"/>
        <v>2.7181337117544859E-2</v>
      </c>
      <c r="AA20" s="74">
        <v>904812</v>
      </c>
      <c r="AB20" s="83">
        <f t="shared" si="18"/>
        <v>330274</v>
      </c>
      <c r="AC20" s="11">
        <f t="shared" si="19"/>
        <v>0.36500000000000005</v>
      </c>
      <c r="AD20" s="86" t="str">
        <f t="shared" si="20"/>
        <v>R</v>
      </c>
      <c r="AF20" s="15">
        <f t="shared" si="3"/>
        <v>-12049</v>
      </c>
      <c r="AG20" s="92">
        <f t="shared" si="4"/>
        <v>-2.6694499812197736E-2</v>
      </c>
      <c r="AH20" s="24">
        <f t="shared" si="5"/>
        <v>51127</v>
      </c>
      <c r="AI20" s="94">
        <f t="shared" si="6"/>
        <v>3.0565510741600188E-2</v>
      </c>
      <c r="AJ20" s="27">
        <f t="shared" si="7"/>
        <v>-2200</v>
      </c>
      <c r="AK20" s="28">
        <f t="shared" si="8"/>
        <v>-3.6896738118576064E-3</v>
      </c>
      <c r="AL20" s="97">
        <f t="shared" si="9"/>
        <v>36878</v>
      </c>
      <c r="AM20" s="80">
        <f t="shared" si="10"/>
        <v>4.2489405876483699E-2</v>
      </c>
      <c r="AN20" s="6">
        <f t="shared" si="11"/>
        <v>63176</v>
      </c>
      <c r="AO20" s="11">
        <f t="shared" si="12"/>
        <v>5.7260010553797924E-2</v>
      </c>
      <c r="AP20" s="115" t="str">
        <f t="shared" si="21"/>
        <v>R</v>
      </c>
      <c r="AQ20" s="117" t="str">
        <f t="shared" si="13"/>
        <v/>
      </c>
    </row>
    <row r="21" spans="3:43" ht="18" x14ac:dyDescent="0.2">
      <c r="C21" s="100" t="s">
        <v>65</v>
      </c>
      <c r="D21" s="4" t="s">
        <v>13</v>
      </c>
      <c r="E21" s="5"/>
      <c r="F21" s="15">
        <v>3471915</v>
      </c>
      <c r="G21" s="16">
        <f t="shared" si="0"/>
        <v>0.57541635840035643</v>
      </c>
      <c r="H21" s="21">
        <v>20</v>
      </c>
      <c r="I21" s="24">
        <v>2446891</v>
      </c>
      <c r="J21" s="19">
        <f t="shared" si="1"/>
        <v>0.40553444097064772</v>
      </c>
      <c r="K21" s="18"/>
      <c r="L21" s="27">
        <v>114938</v>
      </c>
      <c r="M21" s="28">
        <f t="shared" si="14"/>
        <v>1.9049200628995861E-2</v>
      </c>
      <c r="N21" s="7">
        <v>6033744</v>
      </c>
      <c r="O21" s="6">
        <f t="shared" si="15"/>
        <v>1025024</v>
      </c>
      <c r="P21" s="11">
        <f t="shared" si="16"/>
        <v>0.16988191742970871</v>
      </c>
      <c r="Q21" s="86" t="str">
        <f t="shared" si="2"/>
        <v>D</v>
      </c>
      <c r="S21" s="52">
        <v>3062863</v>
      </c>
      <c r="T21" s="46">
        <v>0.54400000000000004</v>
      </c>
      <c r="U21" s="53">
        <v>19</v>
      </c>
      <c r="V21" s="63">
        <v>2449079</v>
      </c>
      <c r="W21" s="64">
        <v>0.435</v>
      </c>
      <c r="X21" s="65"/>
      <c r="Y21" s="27">
        <v>121368</v>
      </c>
      <c r="Z21" s="71">
        <f t="shared" si="17"/>
        <v>2.1544704623036901E-2</v>
      </c>
      <c r="AA21" s="76">
        <v>5633310</v>
      </c>
      <c r="AB21" s="83">
        <f t="shared" si="18"/>
        <v>613784</v>
      </c>
      <c r="AC21" s="11">
        <f t="shared" si="19"/>
        <v>0.10900000000000004</v>
      </c>
      <c r="AD21" s="86" t="str">
        <f t="shared" si="20"/>
        <v>D</v>
      </c>
      <c r="AF21" s="15">
        <f t="shared" si="3"/>
        <v>-409052</v>
      </c>
      <c r="AG21" s="92">
        <f t="shared" si="4"/>
        <v>-3.1416358400356392E-2</v>
      </c>
      <c r="AH21" s="24">
        <f t="shared" si="5"/>
        <v>2188</v>
      </c>
      <c r="AI21" s="94">
        <f t="shared" si="6"/>
        <v>2.9465559029352273E-2</v>
      </c>
      <c r="AJ21" s="27">
        <f t="shared" si="7"/>
        <v>6430</v>
      </c>
      <c r="AK21" s="28">
        <f t="shared" si="8"/>
        <v>2.4955039940410401E-3</v>
      </c>
      <c r="AL21" s="97">
        <f t="shared" si="9"/>
        <v>-400434</v>
      </c>
      <c r="AM21" s="80">
        <f t="shared" si="10"/>
        <v>-6.6365758971544037E-2</v>
      </c>
      <c r="AN21" s="6">
        <f t="shared" si="11"/>
        <v>-411240</v>
      </c>
      <c r="AO21" s="11">
        <f t="shared" si="12"/>
        <v>-6.0881917429708665E-2</v>
      </c>
      <c r="AP21" s="115" t="str">
        <f t="shared" si="21"/>
        <v>R</v>
      </c>
      <c r="AQ21" s="117" t="str">
        <f t="shared" si="13"/>
        <v/>
      </c>
    </row>
    <row r="22" spans="3:43" ht="18" x14ac:dyDescent="0.2">
      <c r="C22" s="100" t="s">
        <v>66</v>
      </c>
      <c r="D22" s="4" t="s">
        <v>14</v>
      </c>
      <c r="E22" s="5"/>
      <c r="F22" s="15">
        <v>1242498</v>
      </c>
      <c r="G22" s="16">
        <f t="shared" si="0"/>
        <v>0.4096313806165745</v>
      </c>
      <c r="H22" s="21"/>
      <c r="I22" s="24">
        <v>1729857</v>
      </c>
      <c r="J22" s="19">
        <f t="shared" si="1"/>
        <v>0.57030571572690314</v>
      </c>
      <c r="K22" s="18">
        <v>11</v>
      </c>
      <c r="L22" s="27">
        <v>60855</v>
      </c>
      <c r="M22" s="28">
        <f t="shared" si="14"/>
        <v>2.0062903656522298E-2</v>
      </c>
      <c r="N22" s="7">
        <v>3033210</v>
      </c>
      <c r="O22" s="6">
        <f t="shared" si="15"/>
        <v>487359</v>
      </c>
      <c r="P22" s="11">
        <f t="shared" si="16"/>
        <v>0.16067433511032864</v>
      </c>
      <c r="Q22" s="86" t="str">
        <f t="shared" si="2"/>
        <v>R</v>
      </c>
      <c r="S22" s="50">
        <v>1163603</v>
      </c>
      <c r="T22" s="45">
        <v>0.39600000000000002</v>
      </c>
      <c r="U22" s="51"/>
      <c r="V22" s="60">
        <v>1720347</v>
      </c>
      <c r="W22" s="61">
        <v>0.58599999999999997</v>
      </c>
      <c r="X22" s="62">
        <v>11</v>
      </c>
      <c r="Y22" s="27">
        <v>52727</v>
      </c>
      <c r="Z22" s="71">
        <f t="shared" si="17"/>
        <v>1.7954647378652811E-2</v>
      </c>
      <c r="AA22" s="74">
        <v>2936677</v>
      </c>
      <c r="AB22" s="83">
        <f t="shared" si="18"/>
        <v>556744</v>
      </c>
      <c r="AC22" s="11">
        <f t="shared" si="19"/>
        <v>0.18999999999999995</v>
      </c>
      <c r="AD22" s="86" t="str">
        <f t="shared" si="20"/>
        <v>R</v>
      </c>
      <c r="AF22" s="15">
        <f t="shared" si="3"/>
        <v>-78895</v>
      </c>
      <c r="AG22" s="92">
        <f t="shared" si="4"/>
        <v>-1.3631380616574484E-2</v>
      </c>
      <c r="AH22" s="24">
        <f t="shared" si="5"/>
        <v>-9510</v>
      </c>
      <c r="AI22" s="94">
        <f t="shared" si="6"/>
        <v>1.5694284273096826E-2</v>
      </c>
      <c r="AJ22" s="27">
        <f t="shared" si="7"/>
        <v>-8128</v>
      </c>
      <c r="AK22" s="28">
        <f t="shared" si="8"/>
        <v>-2.1082562778694872E-3</v>
      </c>
      <c r="AL22" s="97">
        <f t="shared" si="9"/>
        <v>-96533</v>
      </c>
      <c r="AM22" s="80">
        <f t="shared" si="10"/>
        <v>-3.1825359932217023E-2</v>
      </c>
      <c r="AN22" s="6">
        <f t="shared" si="11"/>
        <v>69385</v>
      </c>
      <c r="AO22" s="11">
        <f t="shared" si="12"/>
        <v>2.932566488967131E-2</v>
      </c>
      <c r="AP22" s="115" t="str">
        <f t="shared" si="21"/>
        <v>R</v>
      </c>
      <c r="AQ22" s="117" t="str">
        <f t="shared" si="13"/>
        <v/>
      </c>
    </row>
    <row r="23" spans="3:43" ht="18" x14ac:dyDescent="0.2">
      <c r="C23" s="100" t="s">
        <v>67</v>
      </c>
      <c r="D23" s="4" t="s">
        <v>15</v>
      </c>
      <c r="E23" s="5"/>
      <c r="F23" s="15">
        <v>759061</v>
      </c>
      <c r="G23" s="16">
        <f t="shared" si="0"/>
        <v>0.44891715571442176</v>
      </c>
      <c r="H23" s="21"/>
      <c r="I23" s="24">
        <v>897672</v>
      </c>
      <c r="J23" s="19">
        <f t="shared" si="1"/>
        <v>0.53089324969202267</v>
      </c>
      <c r="K23" s="18">
        <v>6</v>
      </c>
      <c r="L23" s="27">
        <v>34138</v>
      </c>
      <c r="M23" s="28">
        <f t="shared" si="14"/>
        <v>2.018959459355563E-2</v>
      </c>
      <c r="N23" s="7">
        <v>1690871</v>
      </c>
      <c r="O23" s="6">
        <f t="shared" si="15"/>
        <v>138611</v>
      </c>
      <c r="P23" s="11">
        <f t="shared" si="16"/>
        <v>8.1976093977600917E-2</v>
      </c>
      <c r="Q23" s="86" t="str">
        <f t="shared" si="2"/>
        <v>R</v>
      </c>
      <c r="S23" s="50">
        <v>707278</v>
      </c>
      <c r="T23" s="45">
        <v>0.42499999999999999</v>
      </c>
      <c r="U23" s="51"/>
      <c r="V23" s="60">
        <v>927019</v>
      </c>
      <c r="W23" s="61">
        <v>0.55700000000000005</v>
      </c>
      <c r="X23" s="62">
        <v>6</v>
      </c>
      <c r="Y23" s="27">
        <v>29209</v>
      </c>
      <c r="Z23" s="71">
        <f t="shared" si="17"/>
        <v>1.7558698315485486E-2</v>
      </c>
      <c r="AA23" s="75">
        <v>1663506</v>
      </c>
      <c r="AB23" s="83">
        <f t="shared" si="18"/>
        <v>219741</v>
      </c>
      <c r="AC23" s="11">
        <f t="shared" si="19"/>
        <v>0.13200000000000006</v>
      </c>
      <c r="AD23" s="86" t="str">
        <f t="shared" si="20"/>
        <v>R</v>
      </c>
      <c r="AF23" s="15">
        <f t="shared" si="3"/>
        <v>-51783</v>
      </c>
      <c r="AG23" s="92">
        <f t="shared" si="4"/>
        <v>-2.3917155714421767E-2</v>
      </c>
      <c r="AH23" s="24">
        <f t="shared" si="5"/>
        <v>29347</v>
      </c>
      <c r="AI23" s="94">
        <f t="shared" si="6"/>
        <v>2.6106750307977378E-2</v>
      </c>
      <c r="AJ23" s="27">
        <f t="shared" si="7"/>
        <v>-4929</v>
      </c>
      <c r="AK23" s="28">
        <f t="shared" si="8"/>
        <v>-2.6308962780701439E-3</v>
      </c>
      <c r="AL23" s="97">
        <f t="shared" si="9"/>
        <v>-27365</v>
      </c>
      <c r="AM23" s="80">
        <f t="shared" si="10"/>
        <v>-1.6183966724841813E-2</v>
      </c>
      <c r="AN23" s="6">
        <f t="shared" si="11"/>
        <v>81130</v>
      </c>
      <c r="AO23" s="11">
        <f t="shared" si="12"/>
        <v>5.0023906022399145E-2</v>
      </c>
      <c r="AP23" s="115" t="str">
        <f t="shared" si="21"/>
        <v>R</v>
      </c>
      <c r="AQ23" s="117" t="str">
        <f t="shared" si="13"/>
        <v/>
      </c>
    </row>
    <row r="24" spans="3:43" ht="18" x14ac:dyDescent="0.2">
      <c r="C24" s="100" t="s">
        <v>68</v>
      </c>
      <c r="D24" s="4" t="s">
        <v>16</v>
      </c>
      <c r="E24" s="5"/>
      <c r="F24" s="15">
        <v>570323</v>
      </c>
      <c r="G24" s="16">
        <f t="shared" si="0"/>
        <v>0.41508647104118968</v>
      </c>
      <c r="H24" s="21"/>
      <c r="I24" s="24">
        <v>771406</v>
      </c>
      <c r="J24" s="19">
        <f t="shared" si="1"/>
        <v>0.5614365794120173</v>
      </c>
      <c r="K24" s="18">
        <v>6</v>
      </c>
      <c r="L24" s="27">
        <v>32257</v>
      </c>
      <c r="M24" s="28">
        <f t="shared" si="14"/>
        <v>2.3476949546793052E-2</v>
      </c>
      <c r="N24" s="7">
        <v>1373986</v>
      </c>
      <c r="O24" s="6">
        <f t="shared" si="15"/>
        <v>201083</v>
      </c>
      <c r="P24" s="11">
        <f t="shared" si="16"/>
        <v>0.14635010837082763</v>
      </c>
      <c r="Q24" s="86" t="str">
        <f t="shared" si="2"/>
        <v>R</v>
      </c>
      <c r="S24" s="50">
        <v>544853</v>
      </c>
      <c r="T24" s="45">
        <v>0.41</v>
      </c>
      <c r="U24" s="51"/>
      <c r="V24" s="60">
        <v>758802</v>
      </c>
      <c r="W24" s="61">
        <v>0.57199999999999995</v>
      </c>
      <c r="X24" s="62">
        <v>6</v>
      </c>
      <c r="Y24" s="27">
        <v>23936</v>
      </c>
      <c r="Z24" s="71">
        <f t="shared" si="17"/>
        <v>1.8029649191656165E-2</v>
      </c>
      <c r="AA24" s="74">
        <v>1327591</v>
      </c>
      <c r="AB24" s="83">
        <f t="shared" si="18"/>
        <v>213949</v>
      </c>
      <c r="AC24" s="11">
        <f t="shared" si="19"/>
        <v>0.16199999999999998</v>
      </c>
      <c r="AD24" s="86" t="str">
        <f t="shared" si="20"/>
        <v>R</v>
      </c>
      <c r="AF24" s="15">
        <f t="shared" si="3"/>
        <v>-25470</v>
      </c>
      <c r="AG24" s="92">
        <f t="shared" si="4"/>
        <v>-5.0864710411896996E-3</v>
      </c>
      <c r="AH24" s="24">
        <f t="shared" si="5"/>
        <v>-12604</v>
      </c>
      <c r="AI24" s="94">
        <f t="shared" si="6"/>
        <v>1.0563420587982653E-2</v>
      </c>
      <c r="AJ24" s="27">
        <f t="shared" si="7"/>
        <v>-8321</v>
      </c>
      <c r="AK24" s="28">
        <f t="shared" si="8"/>
        <v>-5.4473003551368873E-3</v>
      </c>
      <c r="AL24" s="97">
        <f t="shared" si="9"/>
        <v>-46395</v>
      </c>
      <c r="AM24" s="80">
        <f t="shared" si="10"/>
        <v>-3.3766719602674265E-2</v>
      </c>
      <c r="AN24" s="6">
        <f t="shared" si="11"/>
        <v>12866</v>
      </c>
      <c r="AO24" s="11">
        <f t="shared" si="12"/>
        <v>1.5649891629172352E-2</v>
      </c>
      <c r="AP24" s="115" t="str">
        <f t="shared" si="21"/>
        <v>R</v>
      </c>
      <c r="AQ24" s="117" t="str">
        <f t="shared" si="13"/>
        <v/>
      </c>
    </row>
    <row r="25" spans="3:43" ht="18" x14ac:dyDescent="0.2">
      <c r="C25" s="100" t="s">
        <v>69</v>
      </c>
      <c r="D25" s="4" t="s">
        <v>17</v>
      </c>
      <c r="E25" s="5"/>
      <c r="F25" s="15">
        <v>772474</v>
      </c>
      <c r="G25" s="16">
        <f t="shared" si="0"/>
        <v>0.3615151481115404</v>
      </c>
      <c r="H25" s="21"/>
      <c r="I25" s="24">
        <v>1326646</v>
      </c>
      <c r="J25" s="19">
        <f t="shared" si="1"/>
        <v>0.62086571869290441</v>
      </c>
      <c r="K25" s="18">
        <v>8</v>
      </c>
      <c r="L25" s="27">
        <v>37648</v>
      </c>
      <c r="M25" s="28">
        <f t="shared" si="14"/>
        <v>1.7619133195555158E-2</v>
      </c>
      <c r="N25" s="7">
        <v>2136768</v>
      </c>
      <c r="O25" s="6">
        <f t="shared" si="15"/>
        <v>554172</v>
      </c>
      <c r="P25" s="11">
        <f t="shared" si="16"/>
        <v>0.25935057058136401</v>
      </c>
      <c r="Q25" s="86" t="str">
        <f t="shared" si="2"/>
        <v>R</v>
      </c>
      <c r="S25" s="50">
        <v>700921</v>
      </c>
      <c r="T25" s="45">
        <v>0.33900000000000002</v>
      </c>
      <c r="U25" s="51"/>
      <c r="V25" s="60">
        <v>1336230</v>
      </c>
      <c r="W25" s="61">
        <v>0.64500000000000002</v>
      </c>
      <c r="X25" s="62">
        <v>8</v>
      </c>
      <c r="Y25" s="27">
        <v>32950</v>
      </c>
      <c r="Z25" s="71">
        <f t="shared" si="17"/>
        <v>1.5917097764795052E-2</v>
      </c>
      <c r="AA25" s="75">
        <v>2070101</v>
      </c>
      <c r="AB25" s="83">
        <f t="shared" si="18"/>
        <v>635309</v>
      </c>
      <c r="AC25" s="11">
        <f t="shared" si="19"/>
        <v>0.30599999999999999</v>
      </c>
      <c r="AD25" s="86" t="str">
        <f t="shared" si="20"/>
        <v>R</v>
      </c>
      <c r="AF25" s="15">
        <f t="shared" si="3"/>
        <v>-71553</v>
      </c>
      <c r="AG25" s="92">
        <f t="shared" si="4"/>
        <v>-2.2515148111540373E-2</v>
      </c>
      <c r="AH25" s="24">
        <f t="shared" si="5"/>
        <v>9584</v>
      </c>
      <c r="AI25" s="94">
        <f t="shared" si="6"/>
        <v>2.4134281307095606E-2</v>
      </c>
      <c r="AJ25" s="27">
        <f t="shared" si="7"/>
        <v>-4698</v>
      </c>
      <c r="AK25" s="28">
        <f t="shared" si="8"/>
        <v>-1.7020354307601057E-3</v>
      </c>
      <c r="AL25" s="97">
        <f t="shared" si="9"/>
        <v>-66667</v>
      </c>
      <c r="AM25" s="80">
        <f t="shared" si="10"/>
        <v>-3.1199924371761466E-2</v>
      </c>
      <c r="AN25" s="6">
        <f t="shared" si="11"/>
        <v>81137</v>
      </c>
      <c r="AO25" s="11">
        <f t="shared" si="12"/>
        <v>4.6649429418635979E-2</v>
      </c>
      <c r="AP25" s="115" t="str">
        <f t="shared" si="21"/>
        <v>R</v>
      </c>
      <c r="AQ25" s="117" t="str">
        <f t="shared" si="13"/>
        <v/>
      </c>
    </row>
    <row r="26" spans="3:43" ht="18" x14ac:dyDescent="0.2">
      <c r="C26" s="100" t="s">
        <v>70</v>
      </c>
      <c r="D26" s="4" t="s">
        <v>18</v>
      </c>
      <c r="E26" s="5"/>
      <c r="F26" s="15">
        <v>856034</v>
      </c>
      <c r="G26" s="16">
        <f t="shared" si="0"/>
        <v>0.39851456801526214</v>
      </c>
      <c r="H26" s="21"/>
      <c r="I26" s="24">
        <v>1255776</v>
      </c>
      <c r="J26" s="19">
        <f t="shared" si="1"/>
        <v>0.5846088241400853</v>
      </c>
      <c r="K26" s="18">
        <v>8</v>
      </c>
      <c r="L26" s="27">
        <v>36252</v>
      </c>
      <c r="M26" s="28">
        <f t="shared" si="14"/>
        <v>1.687660784465253E-2</v>
      </c>
      <c r="N26" s="7">
        <v>2148062</v>
      </c>
      <c r="O26" s="6">
        <f t="shared" si="15"/>
        <v>399742</v>
      </c>
      <c r="P26" s="11">
        <f t="shared" si="16"/>
        <v>0.18609425612482317</v>
      </c>
      <c r="Q26" s="86" t="str">
        <f t="shared" si="2"/>
        <v>R</v>
      </c>
      <c r="S26" s="50">
        <v>766870</v>
      </c>
      <c r="T26" s="45">
        <v>0.38200000000000001</v>
      </c>
      <c r="U26" s="51"/>
      <c r="V26" s="60">
        <v>1208505</v>
      </c>
      <c r="W26" s="61">
        <v>0.60199999999999998</v>
      </c>
      <c r="X26" s="62">
        <v>8</v>
      </c>
      <c r="Y26" s="27">
        <v>31600</v>
      </c>
      <c r="Z26" s="71">
        <f t="shared" si="17"/>
        <v>1.5745089002105157E-2</v>
      </c>
      <c r="AA26" s="75">
        <v>2006975</v>
      </c>
      <c r="AB26" s="83">
        <f t="shared" si="18"/>
        <v>441635</v>
      </c>
      <c r="AC26" s="11">
        <f t="shared" si="19"/>
        <v>0.21999999999999997</v>
      </c>
      <c r="AD26" s="86" t="str">
        <f t="shared" si="20"/>
        <v>R</v>
      </c>
      <c r="AF26" s="15">
        <f t="shared" si="3"/>
        <v>-89164</v>
      </c>
      <c r="AG26" s="92">
        <f t="shared" si="4"/>
        <v>-1.6514568015262132E-2</v>
      </c>
      <c r="AH26" s="24">
        <f t="shared" si="5"/>
        <v>-47271</v>
      </c>
      <c r="AI26" s="94">
        <f t="shared" si="6"/>
        <v>1.7391175859914676E-2</v>
      </c>
      <c r="AJ26" s="27">
        <f t="shared" si="7"/>
        <v>-4652</v>
      </c>
      <c r="AK26" s="28">
        <f t="shared" si="8"/>
        <v>-1.1315188425473736E-3</v>
      </c>
      <c r="AL26" s="97">
        <f t="shared" si="9"/>
        <v>-141087</v>
      </c>
      <c r="AM26" s="80">
        <f t="shared" si="10"/>
        <v>-6.5681065071678563E-2</v>
      </c>
      <c r="AN26" s="6">
        <f t="shared" si="11"/>
        <v>41893</v>
      </c>
      <c r="AO26" s="11">
        <f t="shared" si="12"/>
        <v>3.3905743875176808E-2</v>
      </c>
      <c r="AP26" s="115" t="str">
        <f t="shared" si="21"/>
        <v>R</v>
      </c>
      <c r="AQ26" s="117" t="str">
        <f t="shared" si="13"/>
        <v/>
      </c>
    </row>
    <row r="27" spans="3:43" ht="18" x14ac:dyDescent="0.2">
      <c r="C27" s="100" t="s">
        <v>71</v>
      </c>
      <c r="D27" s="4" t="s">
        <v>135</v>
      </c>
      <c r="E27" s="5"/>
      <c r="F27" s="15">
        <v>435072</v>
      </c>
      <c r="G27" s="16">
        <f t="shared" si="0"/>
        <v>0.53092459555732363</v>
      </c>
      <c r="H27" s="21">
        <v>3</v>
      </c>
      <c r="I27" s="24">
        <v>360737</v>
      </c>
      <c r="J27" s="19">
        <f t="shared" si="1"/>
        <v>0.44021252994346283</v>
      </c>
      <c r="K27" s="18">
        <v>1</v>
      </c>
      <c r="L27" s="27">
        <v>23652</v>
      </c>
      <c r="M27" s="28">
        <f t="shared" si="14"/>
        <v>2.8862874499213508E-2</v>
      </c>
      <c r="N27" s="7">
        <v>819461</v>
      </c>
      <c r="O27" s="6">
        <f t="shared" si="15"/>
        <v>74335</v>
      </c>
      <c r="P27" s="11">
        <f t="shared" si="16"/>
        <v>9.0712065613860804E-2</v>
      </c>
      <c r="Q27" s="86" t="str">
        <f t="shared" si="2"/>
        <v>D</v>
      </c>
      <c r="S27" s="52">
        <v>435351</v>
      </c>
      <c r="T27" s="46">
        <v>0.52400000000000002</v>
      </c>
      <c r="U27" s="53">
        <v>3</v>
      </c>
      <c r="V27" s="63">
        <v>377837</v>
      </c>
      <c r="W27" s="64">
        <v>0.45500000000000002</v>
      </c>
      <c r="X27" s="65">
        <v>1</v>
      </c>
      <c r="Y27" s="27">
        <v>17801</v>
      </c>
      <c r="Z27" s="71">
        <f t="shared" si="17"/>
        <v>2.1421462859315826E-2</v>
      </c>
      <c r="AA27" s="76">
        <v>830989</v>
      </c>
      <c r="AB27" s="83">
        <f t="shared" si="18"/>
        <v>57514</v>
      </c>
      <c r="AC27" s="11">
        <f t="shared" si="19"/>
        <v>6.9000000000000006E-2</v>
      </c>
      <c r="AD27" s="86" t="str">
        <f t="shared" si="20"/>
        <v>D</v>
      </c>
      <c r="AF27" s="15">
        <f t="shared" si="3"/>
        <v>279</v>
      </c>
      <c r="AG27" s="92">
        <f t="shared" si="4"/>
        <v>-6.9245955573236095E-3</v>
      </c>
      <c r="AH27" s="24">
        <f t="shared" si="5"/>
        <v>17100</v>
      </c>
      <c r="AI27" s="94">
        <f t="shared" si="6"/>
        <v>1.4787470056537189E-2</v>
      </c>
      <c r="AJ27" s="27">
        <f t="shared" si="7"/>
        <v>-5851</v>
      </c>
      <c r="AK27" s="28">
        <f t="shared" si="8"/>
        <v>-7.4414116398976819E-3</v>
      </c>
      <c r="AL27" s="97">
        <f t="shared" si="9"/>
        <v>11528</v>
      </c>
      <c r="AM27" s="80">
        <f t="shared" si="10"/>
        <v>1.4067783579694458E-2</v>
      </c>
      <c r="AN27" s="6">
        <f t="shared" si="11"/>
        <v>-16821</v>
      </c>
      <c r="AO27" s="11">
        <f t="shared" si="12"/>
        <v>-2.1712065613860798E-2</v>
      </c>
      <c r="AP27" s="115" t="str">
        <f t="shared" si="21"/>
        <v>R</v>
      </c>
      <c r="AQ27" s="117" t="str">
        <f t="shared" si="13"/>
        <v/>
      </c>
    </row>
    <row r="28" spans="3:43" ht="18" x14ac:dyDescent="0.2">
      <c r="C28" s="100" t="s">
        <v>72</v>
      </c>
      <c r="D28" s="4" t="s">
        <v>19</v>
      </c>
      <c r="E28" s="5"/>
      <c r="F28" s="15">
        <v>1985023</v>
      </c>
      <c r="G28" s="16">
        <f t="shared" si="0"/>
        <v>0.65360664860077111</v>
      </c>
      <c r="H28" s="21">
        <v>10</v>
      </c>
      <c r="I28" s="24">
        <v>976414</v>
      </c>
      <c r="J28" s="19">
        <f t="shared" si="1"/>
        <v>0.32150291567748757</v>
      </c>
      <c r="K28" s="18"/>
      <c r="L28" s="27">
        <v>75593</v>
      </c>
      <c r="M28" s="28">
        <f t="shared" si="14"/>
        <v>2.4890435721741308E-2</v>
      </c>
      <c r="N28" s="7">
        <v>3037030</v>
      </c>
      <c r="O28" s="6">
        <f t="shared" si="15"/>
        <v>1008609</v>
      </c>
      <c r="P28" s="11">
        <f t="shared" si="16"/>
        <v>0.33210373292328355</v>
      </c>
      <c r="Q28" s="86" t="str">
        <f t="shared" si="2"/>
        <v>D</v>
      </c>
      <c r="S28" s="52">
        <v>1902577</v>
      </c>
      <c r="T28" s="46">
        <v>0.626</v>
      </c>
      <c r="U28" s="53">
        <v>10</v>
      </c>
      <c r="V28" s="63">
        <v>1035550</v>
      </c>
      <c r="W28" s="64">
        <v>0.34100000000000003</v>
      </c>
      <c r="X28" s="65"/>
      <c r="Y28" s="27">
        <v>100207</v>
      </c>
      <c r="Z28" s="71">
        <f t="shared" si="17"/>
        <v>3.2980903350322908E-2</v>
      </c>
      <c r="AA28" s="75">
        <v>3038334</v>
      </c>
      <c r="AB28" s="83">
        <f t="shared" si="18"/>
        <v>867027</v>
      </c>
      <c r="AC28" s="11">
        <f t="shared" si="19"/>
        <v>0.28499999999999998</v>
      </c>
      <c r="AD28" s="86" t="str">
        <f t="shared" si="20"/>
        <v>D</v>
      </c>
      <c r="AF28" s="15">
        <f t="shared" si="3"/>
        <v>-82446</v>
      </c>
      <c r="AG28" s="92">
        <f t="shared" si="4"/>
        <v>-2.7606648600771111E-2</v>
      </c>
      <c r="AH28" s="24">
        <f t="shared" si="5"/>
        <v>59136</v>
      </c>
      <c r="AI28" s="94">
        <f t="shared" si="6"/>
        <v>1.9497084322512459E-2</v>
      </c>
      <c r="AJ28" s="27">
        <f t="shared" si="7"/>
        <v>24614</v>
      </c>
      <c r="AK28" s="28">
        <f t="shared" si="8"/>
        <v>8.0904676285816005E-3</v>
      </c>
      <c r="AL28" s="97">
        <f t="shared" si="9"/>
        <v>1304</v>
      </c>
      <c r="AM28" s="80">
        <f t="shared" si="10"/>
        <v>4.293668485329417E-4</v>
      </c>
      <c r="AN28" s="6">
        <f t="shared" si="11"/>
        <v>-141582</v>
      </c>
      <c r="AO28" s="11">
        <f t="shared" si="12"/>
        <v>-4.710373292328357E-2</v>
      </c>
      <c r="AP28" s="115" t="str">
        <f t="shared" si="21"/>
        <v>R</v>
      </c>
      <c r="AQ28" s="117" t="str">
        <f t="shared" si="13"/>
        <v/>
      </c>
    </row>
    <row r="29" spans="3:43" ht="18" x14ac:dyDescent="0.2">
      <c r="C29" s="100" t="s">
        <v>73</v>
      </c>
      <c r="D29" s="4" t="s">
        <v>20</v>
      </c>
      <c r="E29" s="5"/>
      <c r="F29" s="15">
        <v>2382202</v>
      </c>
      <c r="G29" s="16">
        <f t="shared" si="0"/>
        <v>0.6560006300596849</v>
      </c>
      <c r="H29" s="21">
        <v>11</v>
      </c>
      <c r="I29" s="24">
        <v>1167202</v>
      </c>
      <c r="J29" s="19">
        <f t="shared" si="1"/>
        <v>0.32141911030505571</v>
      </c>
      <c r="K29" s="18"/>
      <c r="L29" s="27">
        <v>81998</v>
      </c>
      <c r="M29" s="28">
        <f t="shared" si="14"/>
        <v>2.258025963525933E-2</v>
      </c>
      <c r="N29" s="7">
        <v>3631402</v>
      </c>
      <c r="O29" s="6">
        <f t="shared" si="15"/>
        <v>1215000</v>
      </c>
      <c r="P29" s="11">
        <f t="shared" si="16"/>
        <v>0.33458151975462919</v>
      </c>
      <c r="Q29" s="86" t="str">
        <f t="shared" si="2"/>
        <v>D</v>
      </c>
      <c r="S29" s="52">
        <v>2126545</v>
      </c>
      <c r="T29" s="46">
        <v>0.61199999999999999</v>
      </c>
      <c r="U29" s="53">
        <v>11</v>
      </c>
      <c r="V29" s="63">
        <v>1251308</v>
      </c>
      <c r="W29" s="64">
        <v>0.36</v>
      </c>
      <c r="X29" s="65"/>
      <c r="Y29" s="27">
        <v>95800</v>
      </c>
      <c r="Z29" s="71">
        <f t="shared" si="17"/>
        <v>2.7579035672244751E-2</v>
      </c>
      <c r="AA29" s="76">
        <v>3473653</v>
      </c>
      <c r="AB29" s="83">
        <f t="shared" si="18"/>
        <v>875237</v>
      </c>
      <c r="AC29" s="11">
        <f t="shared" si="19"/>
        <v>0.252</v>
      </c>
      <c r="AD29" s="86" t="str">
        <f t="shared" si="20"/>
        <v>D</v>
      </c>
      <c r="AF29" s="15">
        <f t="shared" si="3"/>
        <v>-255657</v>
      </c>
      <c r="AG29" s="92">
        <f t="shared" si="4"/>
        <v>-4.4000630059684909E-2</v>
      </c>
      <c r="AH29" s="24">
        <f t="shared" si="5"/>
        <v>84106</v>
      </c>
      <c r="AI29" s="94">
        <f t="shared" si="6"/>
        <v>3.8580889694944276E-2</v>
      </c>
      <c r="AJ29" s="27">
        <f t="shared" si="7"/>
        <v>13802</v>
      </c>
      <c r="AK29" s="28">
        <f t="shared" si="8"/>
        <v>4.9987760369854216E-3</v>
      </c>
      <c r="AL29" s="97">
        <f t="shared" si="9"/>
        <v>-157749</v>
      </c>
      <c r="AM29" s="80">
        <f t="shared" si="10"/>
        <v>-4.3440247045080663E-2</v>
      </c>
      <c r="AN29" s="6">
        <f t="shared" si="11"/>
        <v>-339763</v>
      </c>
      <c r="AO29" s="11">
        <f t="shared" si="12"/>
        <v>-8.2581519754629185E-2</v>
      </c>
      <c r="AP29" s="115" t="str">
        <f t="shared" si="21"/>
        <v>R</v>
      </c>
      <c r="AQ29" s="117" t="str">
        <f t="shared" si="13"/>
        <v/>
      </c>
    </row>
    <row r="30" spans="3:43" ht="18" x14ac:dyDescent="0.2">
      <c r="C30" s="101" t="s">
        <v>74</v>
      </c>
      <c r="D30" s="4" t="s">
        <v>21</v>
      </c>
      <c r="E30" s="5"/>
      <c r="F30" s="15">
        <v>2804040</v>
      </c>
      <c r="G30" s="16">
        <f t="shared" si="0"/>
        <v>0.50620818290824365</v>
      </c>
      <c r="H30" s="21">
        <v>16</v>
      </c>
      <c r="I30" s="24">
        <v>2649852</v>
      </c>
      <c r="J30" s="19">
        <f t="shared" si="1"/>
        <v>0.47837290691137618</v>
      </c>
      <c r="K30" s="18"/>
      <c r="L30" s="27">
        <v>85410</v>
      </c>
      <c r="M30" s="28">
        <f t="shared" si="14"/>
        <v>1.5418910180380127E-2</v>
      </c>
      <c r="N30" s="7">
        <v>5539302</v>
      </c>
      <c r="O30" s="6">
        <f t="shared" si="15"/>
        <v>154188</v>
      </c>
      <c r="P30" s="11">
        <f t="shared" si="16"/>
        <v>2.783527599686747E-2</v>
      </c>
      <c r="Q30" s="86" t="str">
        <f t="shared" si="2"/>
        <v>D</v>
      </c>
      <c r="S30" s="50">
        <v>2736533</v>
      </c>
      <c r="T30" s="45">
        <v>0.48299999999999998</v>
      </c>
      <c r="U30" s="51"/>
      <c r="V30" s="60">
        <v>2816636</v>
      </c>
      <c r="W30" s="61">
        <v>0.497</v>
      </c>
      <c r="X30" s="62">
        <v>15</v>
      </c>
      <c r="Y30" s="27">
        <v>111017</v>
      </c>
      <c r="Z30" s="71">
        <f t="shared" si="17"/>
        <v>1.959981540154225E-2</v>
      </c>
      <c r="AA30" s="75">
        <v>5664186</v>
      </c>
      <c r="AB30" s="83">
        <f t="shared" si="18"/>
        <v>80103</v>
      </c>
      <c r="AC30" s="11">
        <f t="shared" si="19"/>
        <v>1.4000000000000012E-2</v>
      </c>
      <c r="AD30" s="86" t="str">
        <f t="shared" si="20"/>
        <v>R</v>
      </c>
      <c r="AF30" s="15">
        <f t="shared" si="3"/>
        <v>-67507</v>
      </c>
      <c r="AG30" s="92">
        <f t="shared" si="4"/>
        <v>-2.3208182908243669E-2</v>
      </c>
      <c r="AH30" s="24">
        <f t="shared" si="5"/>
        <v>166784</v>
      </c>
      <c r="AI30" s="94">
        <f t="shared" si="6"/>
        <v>1.8627093088623814E-2</v>
      </c>
      <c r="AJ30" s="27">
        <f t="shared" si="7"/>
        <v>25607</v>
      </c>
      <c r="AK30" s="28">
        <f t="shared" si="8"/>
        <v>4.1809052211621237E-3</v>
      </c>
      <c r="AL30" s="97">
        <f t="shared" si="9"/>
        <v>124884</v>
      </c>
      <c r="AM30" s="80">
        <f t="shared" si="10"/>
        <v>2.2545078784294483E-2</v>
      </c>
      <c r="AN30" s="6">
        <f t="shared" si="11"/>
        <v>-74085</v>
      </c>
      <c r="AO30" s="11">
        <f t="shared" si="12"/>
        <v>-1.3835275996867458E-2</v>
      </c>
      <c r="AP30" s="115" t="str">
        <f t="shared" si="21"/>
        <v>R</v>
      </c>
      <c r="AQ30" s="117" t="str">
        <f t="shared" si="13"/>
        <v>Y</v>
      </c>
    </row>
    <row r="31" spans="3:43" ht="18" x14ac:dyDescent="0.2">
      <c r="C31" s="100" t="s">
        <v>75</v>
      </c>
      <c r="D31" s="4" t="s">
        <v>22</v>
      </c>
      <c r="E31" s="5"/>
      <c r="F31" s="15">
        <v>1717077</v>
      </c>
      <c r="G31" s="16">
        <f t="shared" si="0"/>
        <v>0.52395099309740012</v>
      </c>
      <c r="H31" s="21">
        <v>10</v>
      </c>
      <c r="I31" s="24">
        <v>1484065</v>
      </c>
      <c r="J31" s="19">
        <f t="shared" si="1"/>
        <v>0.45284942409169371</v>
      </c>
      <c r="K31" s="18"/>
      <c r="L31" s="27">
        <v>76029</v>
      </c>
      <c r="M31" s="28">
        <f t="shared" si="14"/>
        <v>2.3199582810906113E-2</v>
      </c>
      <c r="N31" s="7">
        <v>3277171</v>
      </c>
      <c r="O31" s="6">
        <f t="shared" si="15"/>
        <v>233012</v>
      </c>
      <c r="P31" s="11">
        <f t="shared" si="16"/>
        <v>7.1101569005706411E-2</v>
      </c>
      <c r="Q31" s="86" t="str">
        <f t="shared" si="2"/>
        <v>D</v>
      </c>
      <c r="S31" s="52">
        <v>1656979</v>
      </c>
      <c r="T31" s="46">
        <v>0.50900000000000001</v>
      </c>
      <c r="U31" s="53">
        <v>10</v>
      </c>
      <c r="V31" s="63">
        <v>1519032</v>
      </c>
      <c r="W31" s="64">
        <v>0.46700000000000003</v>
      </c>
      <c r="X31" s="65"/>
      <c r="Y31" s="27">
        <v>77909</v>
      </c>
      <c r="Z31" s="71">
        <f t="shared" si="17"/>
        <v>2.3943120912622313E-2</v>
      </c>
      <c r="AA31" s="76">
        <v>3253920</v>
      </c>
      <c r="AB31" s="83">
        <f t="shared" si="18"/>
        <v>137947</v>
      </c>
      <c r="AC31" s="11">
        <f t="shared" si="19"/>
        <v>4.1999999999999982E-2</v>
      </c>
      <c r="AD31" s="86" t="str">
        <f t="shared" si="20"/>
        <v>D</v>
      </c>
      <c r="AF31" s="15">
        <f t="shared" si="3"/>
        <v>-60098</v>
      </c>
      <c r="AG31" s="92">
        <f t="shared" si="4"/>
        <v>-1.4950993097400112E-2</v>
      </c>
      <c r="AH31" s="24">
        <f t="shared" si="5"/>
        <v>34967</v>
      </c>
      <c r="AI31" s="94">
        <f t="shared" si="6"/>
        <v>1.4150575908306318E-2</v>
      </c>
      <c r="AJ31" s="27">
        <f t="shared" si="7"/>
        <v>1880</v>
      </c>
      <c r="AK31" s="28">
        <f t="shared" si="8"/>
        <v>7.4353810171619988E-4</v>
      </c>
      <c r="AL31" s="97">
        <f t="shared" si="9"/>
        <v>-23251</v>
      </c>
      <c r="AM31" s="80">
        <f t="shared" si="10"/>
        <v>-7.0948388106693242E-3</v>
      </c>
      <c r="AN31" s="6">
        <f t="shared" si="11"/>
        <v>-95065</v>
      </c>
      <c r="AO31" s="11">
        <f t="shared" si="12"/>
        <v>-2.9101569005706429E-2</v>
      </c>
      <c r="AP31" s="115" t="str">
        <f t="shared" si="21"/>
        <v>R</v>
      </c>
      <c r="AQ31" s="117" t="str">
        <f t="shared" si="13"/>
        <v/>
      </c>
    </row>
    <row r="32" spans="3:43" ht="18" x14ac:dyDescent="0.2">
      <c r="C32" s="100" t="s">
        <v>76</v>
      </c>
      <c r="D32" s="4" t="s">
        <v>23</v>
      </c>
      <c r="E32" s="5"/>
      <c r="F32" s="15">
        <v>539398</v>
      </c>
      <c r="G32" s="16">
        <f t="shared" si="0"/>
        <v>0.41057606455978607</v>
      </c>
      <c r="H32" s="21"/>
      <c r="I32" s="24">
        <v>756764</v>
      </c>
      <c r="J32" s="19">
        <f t="shared" si="1"/>
        <v>0.57602954575382548</v>
      </c>
      <c r="K32" s="18">
        <v>6</v>
      </c>
      <c r="L32" s="27">
        <v>17597</v>
      </c>
      <c r="M32" s="28">
        <f t="shared" si="14"/>
        <v>1.3394389686388447E-2</v>
      </c>
      <c r="N32" s="7">
        <v>1313759</v>
      </c>
      <c r="O32" s="6">
        <f t="shared" si="15"/>
        <v>217366</v>
      </c>
      <c r="P32" s="11">
        <f t="shared" si="16"/>
        <v>0.16545348119403941</v>
      </c>
      <c r="Q32" s="86" t="str">
        <f t="shared" si="2"/>
        <v>R</v>
      </c>
      <c r="S32" s="50">
        <v>466668</v>
      </c>
      <c r="T32" s="45">
        <v>0.38</v>
      </c>
      <c r="U32" s="51"/>
      <c r="V32" s="60">
        <v>747744</v>
      </c>
      <c r="W32" s="61">
        <v>0.60899999999999999</v>
      </c>
      <c r="X32" s="62">
        <v>6</v>
      </c>
      <c r="Y32" s="27">
        <v>13596</v>
      </c>
      <c r="Z32" s="71">
        <f t="shared" si="17"/>
        <v>1.1071589110168664E-2</v>
      </c>
      <c r="AA32" s="74">
        <v>1228008</v>
      </c>
      <c r="AB32" s="83">
        <f t="shared" si="18"/>
        <v>281076</v>
      </c>
      <c r="AC32" s="11">
        <f t="shared" si="19"/>
        <v>0.22899999999999998</v>
      </c>
      <c r="AD32" s="86" t="str">
        <f t="shared" si="20"/>
        <v>R</v>
      </c>
      <c r="AF32" s="15">
        <f t="shared" si="3"/>
        <v>-72730</v>
      </c>
      <c r="AG32" s="92">
        <f t="shared" si="4"/>
        <v>-3.0576064559786065E-2</v>
      </c>
      <c r="AH32" s="24">
        <f t="shared" si="5"/>
        <v>-9020</v>
      </c>
      <c r="AI32" s="94">
        <f t="shared" si="6"/>
        <v>3.2970454246174508E-2</v>
      </c>
      <c r="AJ32" s="27">
        <f t="shared" si="7"/>
        <v>-4001</v>
      </c>
      <c r="AK32" s="28">
        <f t="shared" si="8"/>
        <v>-2.3228005762197836E-3</v>
      </c>
      <c r="AL32" s="97">
        <f t="shared" si="9"/>
        <v>-85751</v>
      </c>
      <c r="AM32" s="80">
        <f t="shared" si="10"/>
        <v>-6.5271484343779954E-2</v>
      </c>
      <c r="AN32" s="6">
        <f t="shared" si="11"/>
        <v>63710</v>
      </c>
      <c r="AO32" s="11">
        <f t="shared" si="12"/>
        <v>6.3546518805960572E-2</v>
      </c>
      <c r="AP32" s="115" t="str">
        <f t="shared" si="21"/>
        <v>R</v>
      </c>
      <c r="AQ32" s="117" t="str">
        <f t="shared" si="13"/>
        <v/>
      </c>
    </row>
    <row r="33" spans="3:43" ht="18" x14ac:dyDescent="0.2">
      <c r="C33" s="100" t="s">
        <v>77</v>
      </c>
      <c r="D33" s="4" t="s">
        <v>24</v>
      </c>
      <c r="E33" s="5"/>
      <c r="F33" s="15">
        <v>1253014</v>
      </c>
      <c r="G33" s="16">
        <f t="shared" si="0"/>
        <v>0.4140878173618836</v>
      </c>
      <c r="H33" s="21"/>
      <c r="I33" s="24">
        <v>1718736</v>
      </c>
      <c r="J33" s="19">
        <f t="shared" si="1"/>
        <v>0.56799655778889491</v>
      </c>
      <c r="K33" s="18">
        <v>10</v>
      </c>
      <c r="L33" s="27">
        <v>54212</v>
      </c>
      <c r="M33" s="28">
        <f t="shared" si="14"/>
        <v>1.7915624849221504E-2</v>
      </c>
      <c r="N33" s="7">
        <v>3025962</v>
      </c>
      <c r="O33" s="6">
        <f t="shared" si="15"/>
        <v>465722</v>
      </c>
      <c r="P33" s="11">
        <f t="shared" si="16"/>
        <v>0.1539087404270113</v>
      </c>
      <c r="Q33" s="86" t="str">
        <f t="shared" si="2"/>
        <v>R</v>
      </c>
      <c r="S33" s="50">
        <v>1200599</v>
      </c>
      <c r="T33" s="45">
        <v>0.40100000000000002</v>
      </c>
      <c r="U33" s="51"/>
      <c r="V33" s="60">
        <v>1751986</v>
      </c>
      <c r="W33" s="61">
        <v>0.58499999999999996</v>
      </c>
      <c r="X33" s="62">
        <v>10</v>
      </c>
      <c r="Y33" s="27">
        <v>42742</v>
      </c>
      <c r="Z33" s="71">
        <f t="shared" si="17"/>
        <v>1.4269560552153403E-2</v>
      </c>
      <c r="AA33" s="75">
        <v>2995327</v>
      </c>
      <c r="AB33" s="83">
        <f t="shared" si="18"/>
        <v>551387</v>
      </c>
      <c r="AC33" s="11">
        <f t="shared" si="19"/>
        <v>0.18399999999999994</v>
      </c>
      <c r="AD33" s="86" t="str">
        <f t="shared" si="20"/>
        <v>R</v>
      </c>
      <c r="AF33" s="15">
        <f t="shared" si="3"/>
        <v>-52415</v>
      </c>
      <c r="AG33" s="92">
        <f t="shared" si="4"/>
        <v>-1.308781736188358E-2</v>
      </c>
      <c r="AH33" s="24">
        <f t="shared" si="5"/>
        <v>33250</v>
      </c>
      <c r="AI33" s="94">
        <f t="shared" si="6"/>
        <v>1.7003442211105058E-2</v>
      </c>
      <c r="AJ33" s="27">
        <f t="shared" si="7"/>
        <v>-11470</v>
      </c>
      <c r="AK33" s="28">
        <f t="shared" si="8"/>
        <v>-3.6460642970681002E-3</v>
      </c>
      <c r="AL33" s="97">
        <f t="shared" si="9"/>
        <v>-30635</v>
      </c>
      <c r="AM33" s="80">
        <f t="shared" si="10"/>
        <v>-1.0124053111043694E-2</v>
      </c>
      <c r="AN33" s="6">
        <f t="shared" si="11"/>
        <v>85665</v>
      </c>
      <c r="AO33" s="11">
        <f t="shared" si="12"/>
        <v>3.0091259572988638E-2</v>
      </c>
      <c r="AP33" s="115" t="str">
        <f t="shared" si="21"/>
        <v>R</v>
      </c>
      <c r="AQ33" s="117" t="str">
        <f t="shared" si="13"/>
        <v/>
      </c>
    </row>
    <row r="34" spans="3:43" ht="18" x14ac:dyDescent="0.2">
      <c r="C34" s="100" t="s">
        <v>78</v>
      </c>
      <c r="D34" s="4" t="s">
        <v>25</v>
      </c>
      <c r="E34" s="5"/>
      <c r="F34" s="15">
        <v>244786</v>
      </c>
      <c r="G34" s="16">
        <f t="shared" si="0"/>
        <v>0.40549369361609078</v>
      </c>
      <c r="H34" s="21"/>
      <c r="I34" s="24">
        <v>343602</v>
      </c>
      <c r="J34" s="19">
        <f t="shared" si="1"/>
        <v>0.56918469240020275</v>
      </c>
      <c r="K34" s="18">
        <v>3</v>
      </c>
      <c r="L34" s="27">
        <v>15286</v>
      </c>
      <c r="M34" s="28">
        <f t="shared" si="14"/>
        <v>2.5321613983706439E-2</v>
      </c>
      <c r="N34" s="7">
        <v>603674</v>
      </c>
      <c r="O34" s="6">
        <f t="shared" si="15"/>
        <v>98816</v>
      </c>
      <c r="P34" s="11">
        <f t="shared" si="16"/>
        <v>0.16369099878411197</v>
      </c>
      <c r="Q34" s="86" t="str">
        <f t="shared" si="2"/>
        <v>R</v>
      </c>
      <c r="S34" s="50">
        <v>231906</v>
      </c>
      <c r="T34" s="45">
        <v>0.38500000000000001</v>
      </c>
      <c r="U34" s="51"/>
      <c r="V34" s="60">
        <v>352079</v>
      </c>
      <c r="W34" s="61">
        <v>0.58399999999999996</v>
      </c>
      <c r="X34" s="62">
        <v>4</v>
      </c>
      <c r="Y34" s="27">
        <v>18999</v>
      </c>
      <c r="Z34" s="71">
        <f t="shared" si="17"/>
        <v>3.1508298727661102E-2</v>
      </c>
      <c r="AA34" s="75">
        <v>602984</v>
      </c>
      <c r="AB34" s="83">
        <f t="shared" si="18"/>
        <v>120173</v>
      </c>
      <c r="AC34" s="11">
        <f t="shared" si="19"/>
        <v>0.19899999999999995</v>
      </c>
      <c r="AD34" s="86" t="str">
        <f t="shared" si="20"/>
        <v>R</v>
      </c>
      <c r="AF34" s="15">
        <f t="shared" si="3"/>
        <v>-12880</v>
      </c>
      <c r="AG34" s="92">
        <f t="shared" si="4"/>
        <v>-2.0493693616090769E-2</v>
      </c>
      <c r="AH34" s="24">
        <f t="shared" si="5"/>
        <v>8477</v>
      </c>
      <c r="AI34" s="94">
        <f t="shared" si="6"/>
        <v>1.4815307599797212E-2</v>
      </c>
      <c r="AJ34" s="27">
        <f t="shared" si="7"/>
        <v>3713</v>
      </c>
      <c r="AK34" s="28">
        <f t="shared" si="8"/>
        <v>6.1866847439546631E-3</v>
      </c>
      <c r="AL34" s="97">
        <f t="shared" si="9"/>
        <v>-690</v>
      </c>
      <c r="AM34" s="80">
        <f t="shared" si="10"/>
        <v>-1.1430010237313518E-3</v>
      </c>
      <c r="AN34" s="6">
        <f t="shared" si="11"/>
        <v>21357</v>
      </c>
      <c r="AO34" s="11">
        <f t="shared" si="12"/>
        <v>3.5309001215887981E-2</v>
      </c>
      <c r="AP34" s="115" t="str">
        <f t="shared" si="21"/>
        <v>R</v>
      </c>
      <c r="AQ34" s="117" t="str">
        <f t="shared" si="13"/>
        <v/>
      </c>
    </row>
    <row r="35" spans="3:43" ht="18" x14ac:dyDescent="0.2">
      <c r="C35" s="100" t="s">
        <v>79</v>
      </c>
      <c r="D35" s="4" t="s">
        <v>134</v>
      </c>
      <c r="E35" s="5"/>
      <c r="F35" s="15">
        <v>374583</v>
      </c>
      <c r="G35" s="16">
        <f t="shared" si="0"/>
        <v>0.39166630941787967</v>
      </c>
      <c r="H35" s="21">
        <v>1</v>
      </c>
      <c r="I35" s="24">
        <v>556846</v>
      </c>
      <c r="J35" s="19">
        <f t="shared" si="1"/>
        <v>0.58224163332054213</v>
      </c>
      <c r="K35" s="18">
        <v>4</v>
      </c>
      <c r="L35" s="27">
        <v>24954</v>
      </c>
      <c r="M35" s="28">
        <f t="shared" si="14"/>
        <v>2.6092057261578257E-2</v>
      </c>
      <c r="N35" s="7">
        <v>956383</v>
      </c>
      <c r="O35" s="6">
        <f t="shared" si="15"/>
        <v>182263</v>
      </c>
      <c r="P35" s="11">
        <f t="shared" si="16"/>
        <v>0.19057532390266246</v>
      </c>
      <c r="Q35" s="86" t="str">
        <f t="shared" si="2"/>
        <v>R</v>
      </c>
      <c r="S35" s="50">
        <v>369995</v>
      </c>
      <c r="T35" s="45">
        <v>0.38900000000000001</v>
      </c>
      <c r="U35" s="51">
        <v>1</v>
      </c>
      <c r="V35" s="60">
        <v>564816</v>
      </c>
      <c r="W35" s="61">
        <v>0.59299999999999997</v>
      </c>
      <c r="X35" s="62">
        <v>4</v>
      </c>
      <c r="Y35" s="27">
        <v>17371</v>
      </c>
      <c r="Z35" s="71">
        <f t="shared" si="17"/>
        <v>1.8243361038120864E-2</v>
      </c>
      <c r="AA35" s="74">
        <v>952182</v>
      </c>
      <c r="AB35" s="83">
        <f t="shared" si="18"/>
        <v>194821</v>
      </c>
      <c r="AC35" s="11">
        <f t="shared" si="19"/>
        <v>0.20399999999999996</v>
      </c>
      <c r="AD35" s="86" t="str">
        <f t="shared" si="20"/>
        <v>R</v>
      </c>
      <c r="AF35" s="15">
        <f t="shared" si="3"/>
        <v>-4588</v>
      </c>
      <c r="AG35" s="92">
        <f t="shared" si="4"/>
        <v>-2.6663094178796531E-3</v>
      </c>
      <c r="AH35" s="24">
        <f t="shared" si="5"/>
        <v>7970</v>
      </c>
      <c r="AI35" s="94">
        <f t="shared" si="6"/>
        <v>1.0758366679457843E-2</v>
      </c>
      <c r="AJ35" s="27">
        <f t="shared" si="7"/>
        <v>-7583</v>
      </c>
      <c r="AK35" s="28">
        <f t="shared" si="8"/>
        <v>-7.8486962234573937E-3</v>
      </c>
      <c r="AL35" s="97">
        <f t="shared" si="9"/>
        <v>-4201</v>
      </c>
      <c r="AM35" s="80">
        <f t="shared" si="10"/>
        <v>-4.3925916709100848E-3</v>
      </c>
      <c r="AN35" s="6">
        <f t="shared" si="11"/>
        <v>12558</v>
      </c>
      <c r="AO35" s="11">
        <f t="shared" si="12"/>
        <v>1.3424676097337496E-2</v>
      </c>
      <c r="AP35" s="115" t="str">
        <f t="shared" si="21"/>
        <v>R</v>
      </c>
      <c r="AQ35" s="117" t="str">
        <f t="shared" si="13"/>
        <v/>
      </c>
    </row>
    <row r="36" spans="3:43" ht="18" x14ac:dyDescent="0.2">
      <c r="C36" s="101" t="s">
        <v>80</v>
      </c>
      <c r="D36" s="4" t="s">
        <v>26</v>
      </c>
      <c r="E36" s="5"/>
      <c r="F36" s="15">
        <v>703486</v>
      </c>
      <c r="G36" s="16">
        <f t="shared" si="0"/>
        <v>0.50056781957284024</v>
      </c>
      <c r="H36" s="21">
        <v>6</v>
      </c>
      <c r="I36" s="24">
        <v>669890</v>
      </c>
      <c r="J36" s="19">
        <f t="shared" si="1"/>
        <v>0.47666247324559408</v>
      </c>
      <c r="K36" s="18"/>
      <c r="L36" s="27">
        <v>32000</v>
      </c>
      <c r="M36" s="28">
        <f t="shared" si="14"/>
        <v>2.2769707181565645E-2</v>
      </c>
      <c r="N36" s="7">
        <v>1405376</v>
      </c>
      <c r="O36" s="6">
        <f t="shared" si="15"/>
        <v>33596</v>
      </c>
      <c r="P36" s="11">
        <f t="shared" si="16"/>
        <v>2.3905346327246169E-2</v>
      </c>
      <c r="Q36" s="86" t="str">
        <f t="shared" si="2"/>
        <v>D</v>
      </c>
      <c r="S36" s="50">
        <v>705197</v>
      </c>
      <c r="T36" s="45">
        <v>0.47499999999999998</v>
      </c>
      <c r="U36" s="51"/>
      <c r="V36" s="60">
        <v>751205</v>
      </c>
      <c r="W36" s="61">
        <v>0.50600000000000001</v>
      </c>
      <c r="X36" s="62">
        <v>6</v>
      </c>
      <c r="Y36" s="27">
        <v>28438</v>
      </c>
      <c r="Z36" s="71">
        <f t="shared" si="17"/>
        <v>1.9152231890304679E-2</v>
      </c>
      <c r="AA36" s="74">
        <v>1484840</v>
      </c>
      <c r="AB36" s="83">
        <f t="shared" si="18"/>
        <v>46008</v>
      </c>
      <c r="AC36" s="11">
        <f t="shared" si="19"/>
        <v>3.1000000000000028E-2</v>
      </c>
      <c r="AD36" s="86" t="str">
        <f t="shared" si="20"/>
        <v>R</v>
      </c>
      <c r="AF36" s="15">
        <f t="shared" si="3"/>
        <v>1711</v>
      </c>
      <c r="AG36" s="92">
        <f t="shared" si="4"/>
        <v>-2.5567819572840267E-2</v>
      </c>
      <c r="AH36" s="24">
        <f t="shared" si="5"/>
        <v>81315</v>
      </c>
      <c r="AI36" s="94">
        <f t="shared" si="6"/>
        <v>2.9337526754405929E-2</v>
      </c>
      <c r="AJ36" s="27">
        <f t="shared" si="7"/>
        <v>-3562</v>
      </c>
      <c r="AK36" s="28">
        <f t="shared" si="8"/>
        <v>-3.6174752912609652E-3</v>
      </c>
      <c r="AL36" s="97">
        <f t="shared" si="9"/>
        <v>79464</v>
      </c>
      <c r="AM36" s="80">
        <f t="shared" si="10"/>
        <v>5.6542875358622888E-2</v>
      </c>
      <c r="AN36" s="6">
        <f t="shared" si="11"/>
        <v>12412</v>
      </c>
      <c r="AO36" s="11">
        <f t="shared" si="12"/>
        <v>7.0946536727538589E-3</v>
      </c>
      <c r="AP36" s="115" t="str">
        <f t="shared" si="21"/>
        <v>R</v>
      </c>
      <c r="AQ36" s="117" t="str">
        <f t="shared" si="13"/>
        <v>Y</v>
      </c>
    </row>
    <row r="37" spans="3:43" ht="18" x14ac:dyDescent="0.2">
      <c r="C37" s="100" t="s">
        <v>81</v>
      </c>
      <c r="D37" s="4" t="s">
        <v>27</v>
      </c>
      <c r="E37" s="5"/>
      <c r="F37" s="15">
        <v>424937</v>
      </c>
      <c r="G37" s="16">
        <f t="shared" si="0"/>
        <v>0.5270830620003597</v>
      </c>
      <c r="H37" s="21">
        <v>4</v>
      </c>
      <c r="I37" s="24">
        <v>365660</v>
      </c>
      <c r="J37" s="19">
        <f t="shared" si="1"/>
        <v>0.45355709776049519</v>
      </c>
      <c r="K37" s="18"/>
      <c r="L37" s="27">
        <v>15608</v>
      </c>
      <c r="M37" s="28">
        <f t="shared" si="14"/>
        <v>1.935984023914513E-2</v>
      </c>
      <c r="N37" s="7">
        <v>806205</v>
      </c>
      <c r="O37" s="6">
        <f t="shared" si="15"/>
        <v>59277</v>
      </c>
      <c r="P37" s="11">
        <f t="shared" si="16"/>
        <v>7.3525964239864516E-2</v>
      </c>
      <c r="Q37" s="86" t="str">
        <f t="shared" si="2"/>
        <v>D</v>
      </c>
      <c r="S37" s="52">
        <v>418488</v>
      </c>
      <c r="T37" s="46">
        <v>0.50700000000000001</v>
      </c>
      <c r="U37" s="53">
        <v>4</v>
      </c>
      <c r="V37" s="63">
        <v>395523</v>
      </c>
      <c r="W37" s="64">
        <v>0.47899999999999998</v>
      </c>
      <c r="X37" s="65"/>
      <c r="Y37" s="27">
        <v>12178</v>
      </c>
      <c r="Z37" s="71">
        <f t="shared" si="17"/>
        <v>1.473996869965589E-2</v>
      </c>
      <c r="AA37" s="76">
        <v>826189</v>
      </c>
      <c r="AB37" s="83">
        <f t="shared" si="18"/>
        <v>22965</v>
      </c>
      <c r="AC37" s="11">
        <f t="shared" si="19"/>
        <v>2.8000000000000025E-2</v>
      </c>
      <c r="AD37" s="86" t="str">
        <f t="shared" si="20"/>
        <v>D</v>
      </c>
      <c r="AF37" s="15">
        <f t="shared" si="3"/>
        <v>-6449</v>
      </c>
      <c r="AG37" s="92">
        <f t="shared" si="4"/>
        <v>-2.0083062000359697E-2</v>
      </c>
      <c r="AH37" s="24">
        <f t="shared" si="5"/>
        <v>29863</v>
      </c>
      <c r="AI37" s="94">
        <f t="shared" si="6"/>
        <v>2.5442902239504794E-2</v>
      </c>
      <c r="AJ37" s="27">
        <f t="shared" si="7"/>
        <v>-3430</v>
      </c>
      <c r="AK37" s="28">
        <f t="shared" si="8"/>
        <v>-4.6198715394892408E-3</v>
      </c>
      <c r="AL37" s="97">
        <f t="shared" si="9"/>
        <v>19984</v>
      </c>
      <c r="AM37" s="80">
        <f t="shared" si="10"/>
        <v>2.4787740090919802E-2</v>
      </c>
      <c r="AN37" s="6">
        <f t="shared" si="11"/>
        <v>-36312</v>
      </c>
      <c r="AO37" s="11">
        <f t="shared" si="12"/>
        <v>-4.5525964239864491E-2</v>
      </c>
      <c r="AP37" s="115" t="str">
        <f t="shared" si="21"/>
        <v>R</v>
      </c>
      <c r="AQ37" s="117" t="str">
        <f t="shared" si="13"/>
        <v/>
      </c>
    </row>
    <row r="38" spans="3:43" ht="18" x14ac:dyDescent="0.2">
      <c r="C38" s="100" t="s">
        <v>82</v>
      </c>
      <c r="D38" s="4" t="s">
        <v>28</v>
      </c>
      <c r="E38" s="5"/>
      <c r="F38" s="15">
        <v>2608400</v>
      </c>
      <c r="G38" s="16">
        <f t="shared" si="0"/>
        <v>0.57334314842408662</v>
      </c>
      <c r="H38" s="21">
        <v>14</v>
      </c>
      <c r="I38" s="24">
        <v>1883313</v>
      </c>
      <c r="J38" s="19">
        <f t="shared" si="1"/>
        <v>0.413964347833159</v>
      </c>
      <c r="K38" s="18"/>
      <c r="L38" s="27">
        <v>57744</v>
      </c>
      <c r="M38" s="28">
        <f t="shared" si="14"/>
        <v>1.2692503742754355E-2</v>
      </c>
      <c r="N38" s="7">
        <v>4549457</v>
      </c>
      <c r="O38" s="6">
        <f t="shared" si="15"/>
        <v>725087</v>
      </c>
      <c r="P38" s="11">
        <f t="shared" si="16"/>
        <v>0.15937880059092763</v>
      </c>
      <c r="Q38" s="86" t="str">
        <f t="shared" si="2"/>
        <v>D</v>
      </c>
      <c r="S38" s="52">
        <v>2220713</v>
      </c>
      <c r="T38" s="46">
        <v>0.52</v>
      </c>
      <c r="U38" s="53">
        <v>14</v>
      </c>
      <c r="V38" s="63">
        <v>1968215</v>
      </c>
      <c r="W38" s="64">
        <v>0.46100000000000002</v>
      </c>
      <c r="X38" s="65"/>
      <c r="Y38" s="27">
        <v>83797</v>
      </c>
      <c r="Z38" s="71">
        <f t="shared" si="17"/>
        <v>1.9612074261741629E-2</v>
      </c>
      <c r="AA38" s="76">
        <v>4272725</v>
      </c>
      <c r="AB38" s="83">
        <f t="shared" si="18"/>
        <v>252498</v>
      </c>
      <c r="AC38" s="11">
        <f t="shared" si="19"/>
        <v>5.8999999999999997E-2</v>
      </c>
      <c r="AD38" s="86" t="str">
        <f t="shared" si="20"/>
        <v>D</v>
      </c>
      <c r="AF38" s="15">
        <f t="shared" si="3"/>
        <v>-387687</v>
      </c>
      <c r="AG38" s="92">
        <f t="shared" si="4"/>
        <v>-5.3343148424086606E-2</v>
      </c>
      <c r="AH38" s="24">
        <f t="shared" si="5"/>
        <v>84902</v>
      </c>
      <c r="AI38" s="94">
        <f t="shared" si="6"/>
        <v>4.7035652166841024E-2</v>
      </c>
      <c r="AJ38" s="27">
        <f t="shared" si="7"/>
        <v>26053</v>
      </c>
      <c r="AK38" s="28">
        <f t="shared" si="8"/>
        <v>6.9195705189872732E-3</v>
      </c>
      <c r="AL38" s="97">
        <f t="shared" si="9"/>
        <v>-276732</v>
      </c>
      <c r="AM38" s="80">
        <f t="shared" si="10"/>
        <v>-6.0827478971666286E-2</v>
      </c>
      <c r="AN38" s="6">
        <f t="shared" si="11"/>
        <v>-472589</v>
      </c>
      <c r="AO38" s="11">
        <f t="shared" si="12"/>
        <v>-0.10037880059092763</v>
      </c>
      <c r="AP38" s="115" t="str">
        <f t="shared" si="21"/>
        <v>R</v>
      </c>
      <c r="AQ38" s="117" t="str">
        <f t="shared" si="13"/>
        <v/>
      </c>
    </row>
    <row r="39" spans="3:43" ht="18" x14ac:dyDescent="0.2">
      <c r="C39" s="100" t="s">
        <v>83</v>
      </c>
      <c r="D39" s="4" t="s">
        <v>29</v>
      </c>
      <c r="E39" s="5"/>
      <c r="F39" s="15">
        <v>501614</v>
      </c>
      <c r="G39" s="16">
        <f t="shared" si="0"/>
        <v>0.54289285849572222</v>
      </c>
      <c r="H39" s="21">
        <v>5</v>
      </c>
      <c r="I39" s="24">
        <v>401894</v>
      </c>
      <c r="J39" s="19">
        <f t="shared" si="1"/>
        <v>0.43496669246129455</v>
      </c>
      <c r="K39" s="18"/>
      <c r="L39" s="27">
        <v>20457</v>
      </c>
      <c r="M39" s="28">
        <f t="shared" si="14"/>
        <v>2.2140449042983231E-2</v>
      </c>
      <c r="N39" s="7">
        <v>923965</v>
      </c>
      <c r="O39" s="6">
        <f t="shared" si="15"/>
        <v>99720</v>
      </c>
      <c r="P39" s="11">
        <f t="shared" si="16"/>
        <v>0.10792616603442767</v>
      </c>
      <c r="Q39" s="86" t="str">
        <f t="shared" si="2"/>
        <v>D</v>
      </c>
      <c r="S39" s="52">
        <v>478802</v>
      </c>
      <c r="T39" s="46">
        <v>0.51900000000000002</v>
      </c>
      <c r="U39" s="53">
        <v>5</v>
      </c>
      <c r="V39" s="63">
        <v>423391</v>
      </c>
      <c r="W39" s="64">
        <v>0.45900000000000002</v>
      </c>
      <c r="X39" s="65"/>
      <c r="Y39" s="27">
        <v>21210</v>
      </c>
      <c r="Z39" s="71">
        <f t="shared" si="17"/>
        <v>2.2969386064372762E-2</v>
      </c>
      <c r="AA39" s="75">
        <v>923403</v>
      </c>
      <c r="AB39" s="83">
        <f t="shared" si="18"/>
        <v>55411</v>
      </c>
      <c r="AC39" s="11">
        <f t="shared" si="19"/>
        <v>0.06</v>
      </c>
      <c r="AD39" s="86" t="str">
        <f t="shared" si="20"/>
        <v>D</v>
      </c>
      <c r="AF39" s="15">
        <f t="shared" si="3"/>
        <v>-22812</v>
      </c>
      <c r="AG39" s="92">
        <f t="shared" si="4"/>
        <v>-2.3892858495722202E-2</v>
      </c>
      <c r="AH39" s="24">
        <f t="shared" si="5"/>
        <v>21497</v>
      </c>
      <c r="AI39" s="94">
        <f t="shared" si="6"/>
        <v>2.4033307538705473E-2</v>
      </c>
      <c r="AJ39" s="27">
        <f t="shared" si="7"/>
        <v>753</v>
      </c>
      <c r="AK39" s="28">
        <f t="shared" si="8"/>
        <v>8.2893702138953085E-4</v>
      </c>
      <c r="AL39" s="97">
        <f t="shared" si="9"/>
        <v>-562</v>
      </c>
      <c r="AM39" s="80">
        <f t="shared" si="10"/>
        <v>-6.0824814792768121E-4</v>
      </c>
      <c r="AN39" s="6">
        <f t="shared" si="11"/>
        <v>-44309</v>
      </c>
      <c r="AO39" s="11">
        <f t="shared" si="12"/>
        <v>-4.7926166034427675E-2</v>
      </c>
      <c r="AP39" s="115" t="str">
        <f t="shared" si="21"/>
        <v>R</v>
      </c>
      <c r="AQ39" s="117" t="str">
        <f t="shared" si="13"/>
        <v/>
      </c>
    </row>
    <row r="40" spans="3:43" ht="18" x14ac:dyDescent="0.2">
      <c r="C40" s="100" t="s">
        <v>84</v>
      </c>
      <c r="D40" s="4" t="s">
        <v>30</v>
      </c>
      <c r="E40" s="5"/>
      <c r="F40" s="15">
        <v>5244886</v>
      </c>
      <c r="G40" s="16">
        <f t="shared" ref="G40:G58" si="22">F40/N40</f>
        <v>0.60867710411018583</v>
      </c>
      <c r="H40" s="21">
        <v>29</v>
      </c>
      <c r="I40" s="24">
        <v>3251997</v>
      </c>
      <c r="J40" s="19">
        <f t="shared" ref="J40:J58" si="23">I40/N40</f>
        <v>0.37739926407075614</v>
      </c>
      <c r="K40" s="18"/>
      <c r="L40" s="27">
        <v>119978</v>
      </c>
      <c r="M40" s="28">
        <f t="shared" si="14"/>
        <v>1.3923631819058008E-2</v>
      </c>
      <c r="N40" s="7">
        <v>8616861</v>
      </c>
      <c r="O40" s="6">
        <f t="shared" si="15"/>
        <v>1992889</v>
      </c>
      <c r="P40" s="11">
        <f t="shared" si="16"/>
        <v>0.23127784003942969</v>
      </c>
      <c r="Q40" s="86" t="str">
        <f t="shared" si="2"/>
        <v>D</v>
      </c>
      <c r="S40" s="52">
        <v>4619195</v>
      </c>
      <c r="T40" s="46">
        <v>0.55900000000000005</v>
      </c>
      <c r="U40" s="53">
        <v>28</v>
      </c>
      <c r="V40" s="63">
        <v>3578899</v>
      </c>
      <c r="W40" s="64">
        <v>0.433</v>
      </c>
      <c r="X40" s="65"/>
      <c r="Y40" s="27">
        <v>64401</v>
      </c>
      <c r="Z40" s="71">
        <f t="shared" si="17"/>
        <v>7.794376880107038E-3</v>
      </c>
      <c r="AA40" s="75">
        <v>8262495</v>
      </c>
      <c r="AB40" s="83">
        <f t="shared" si="18"/>
        <v>1040296</v>
      </c>
      <c r="AC40" s="11">
        <f t="shared" si="19"/>
        <v>0.12600000000000006</v>
      </c>
      <c r="AD40" s="86" t="str">
        <f t="shared" si="20"/>
        <v>D</v>
      </c>
      <c r="AF40" s="15">
        <f t="shared" ref="AF40:AF58" si="24">S40-F40</f>
        <v>-625691</v>
      </c>
      <c r="AG40" s="92">
        <f t="shared" ref="AG40:AG58" si="25">T40-G40</f>
        <v>-4.9677104110185777E-2</v>
      </c>
      <c r="AH40" s="24">
        <f t="shared" ref="AH40:AH58" si="26">V40-I40</f>
        <v>326902</v>
      </c>
      <c r="AI40" s="94">
        <f t="shared" ref="AI40:AI58" si="27">W40-J40</f>
        <v>5.5600735929243861E-2</v>
      </c>
      <c r="AJ40" s="27">
        <f t="shared" ref="AJ40:AJ58" si="28">Y40-L40</f>
        <v>-55577</v>
      </c>
      <c r="AK40" s="28">
        <f t="shared" ref="AK40:AK58" si="29">Z40-M40</f>
        <v>-6.1292549389509697E-3</v>
      </c>
      <c r="AL40" s="97">
        <f t="shared" ref="AL40:AL58" si="30">AA40-N40</f>
        <v>-354366</v>
      </c>
      <c r="AM40" s="80">
        <f t="shared" ref="AM40:AM58" si="31">AL40/N40</f>
        <v>-4.1124720475356397E-2</v>
      </c>
      <c r="AN40" s="6">
        <f t="shared" ref="AN40:AN58" si="32">AB40-O40</f>
        <v>-952593</v>
      </c>
      <c r="AO40" s="11">
        <f>AC40-P40</f>
        <v>-0.10527784003942964</v>
      </c>
      <c r="AP40" s="115" t="str">
        <f t="shared" si="21"/>
        <v>R</v>
      </c>
      <c r="AQ40" s="117" t="str">
        <f t="shared" ref="AQ40:AQ58" si="33">IF(Q40&lt;&gt;AD40,"Y","")</f>
        <v/>
      </c>
    </row>
    <row r="41" spans="3:43" ht="18" x14ac:dyDescent="0.2">
      <c r="C41" s="101" t="s">
        <v>85</v>
      </c>
      <c r="D41" s="4" t="s">
        <v>31</v>
      </c>
      <c r="E41" s="5"/>
      <c r="F41" s="15">
        <v>2684292</v>
      </c>
      <c r="G41" s="16">
        <f t="shared" si="22"/>
        <v>0.48586194188970322</v>
      </c>
      <c r="H41" s="21"/>
      <c r="I41" s="24">
        <v>2758775</v>
      </c>
      <c r="J41" s="19">
        <f t="shared" si="23"/>
        <v>0.49934350612257011</v>
      </c>
      <c r="K41" s="18">
        <v>15</v>
      </c>
      <c r="L41" s="27">
        <v>81737</v>
      </c>
      <c r="M41" s="28">
        <f t="shared" si="14"/>
        <v>1.4794551987726624E-2</v>
      </c>
      <c r="N41" s="7">
        <v>5524804</v>
      </c>
      <c r="O41" s="6">
        <f t="shared" si="15"/>
        <v>74483</v>
      </c>
      <c r="P41" s="11">
        <f t="shared" si="16"/>
        <v>1.3481564232866894E-2</v>
      </c>
      <c r="Q41" s="86" t="str">
        <f t="shared" si="2"/>
        <v>R</v>
      </c>
      <c r="S41" s="50">
        <v>2715378</v>
      </c>
      <c r="T41" s="45">
        <v>0.47699999999999998</v>
      </c>
      <c r="U41" s="51"/>
      <c r="V41" s="60">
        <v>2898424</v>
      </c>
      <c r="W41" s="61">
        <v>0.50900000000000001</v>
      </c>
      <c r="X41" s="62">
        <v>16</v>
      </c>
      <c r="Y41" s="27">
        <v>85343</v>
      </c>
      <c r="Z41" s="71">
        <f t="shared" si="17"/>
        <v>1.4974702345702733E-2</v>
      </c>
      <c r="AA41" s="74">
        <v>5699145</v>
      </c>
      <c r="AB41" s="83">
        <f t="shared" si="18"/>
        <v>183046</v>
      </c>
      <c r="AC41" s="11">
        <f t="shared" si="19"/>
        <v>3.2000000000000028E-2</v>
      </c>
      <c r="AD41" s="86" t="str">
        <f t="shared" si="20"/>
        <v>R</v>
      </c>
      <c r="AF41" s="15">
        <f t="shared" si="24"/>
        <v>31086</v>
      </c>
      <c r="AG41" s="92">
        <f t="shared" si="25"/>
        <v>-8.8619418897032398E-3</v>
      </c>
      <c r="AH41" s="24">
        <f t="shared" si="26"/>
        <v>139649</v>
      </c>
      <c r="AI41" s="94">
        <f t="shared" si="27"/>
        <v>9.6564938774298947E-3</v>
      </c>
      <c r="AJ41" s="27">
        <f t="shared" si="28"/>
        <v>3606</v>
      </c>
      <c r="AK41" s="28">
        <f t="shared" si="29"/>
        <v>1.8015035797610927E-4</v>
      </c>
      <c r="AL41" s="97">
        <f t="shared" si="30"/>
        <v>174341</v>
      </c>
      <c r="AM41" s="80">
        <f t="shared" si="31"/>
        <v>3.1556051581196363E-2</v>
      </c>
      <c r="AN41" s="6">
        <f t="shared" si="32"/>
        <v>108563</v>
      </c>
      <c r="AO41" s="11">
        <f t="shared" ref="AO41:AO58" si="34">AC41-P41</f>
        <v>1.8518435767133135E-2</v>
      </c>
      <c r="AP41" s="115" t="str">
        <f t="shared" si="21"/>
        <v>R</v>
      </c>
      <c r="AQ41" s="117" t="str">
        <f t="shared" si="33"/>
        <v/>
      </c>
    </row>
    <row r="42" spans="3:43" ht="18" x14ac:dyDescent="0.2">
      <c r="C42" s="100" t="s">
        <v>86</v>
      </c>
      <c r="D42" s="4" t="s">
        <v>32</v>
      </c>
      <c r="E42" s="5"/>
      <c r="F42" s="15">
        <v>115042</v>
      </c>
      <c r="G42" s="16">
        <f t="shared" si="22"/>
        <v>0.31777451218703734</v>
      </c>
      <c r="H42" s="21"/>
      <c r="I42" s="24">
        <v>235751</v>
      </c>
      <c r="J42" s="19">
        <f t="shared" si="23"/>
        <v>0.65120268269506998</v>
      </c>
      <c r="K42" s="18">
        <v>3</v>
      </c>
      <c r="L42" s="27">
        <v>11231</v>
      </c>
      <c r="M42" s="28">
        <f t="shared" si="14"/>
        <v>3.1022805117892738E-2</v>
      </c>
      <c r="N42" s="7">
        <v>362024</v>
      </c>
      <c r="O42" s="6">
        <f t="shared" si="15"/>
        <v>120709</v>
      </c>
      <c r="P42" s="11">
        <f t="shared" si="16"/>
        <v>0.33342817050803264</v>
      </c>
      <c r="Q42" s="86" t="str">
        <f t="shared" si="2"/>
        <v>R</v>
      </c>
      <c r="S42" s="50">
        <v>112327</v>
      </c>
      <c r="T42" s="45">
        <v>0.30499999999999999</v>
      </c>
      <c r="U42" s="51"/>
      <c r="V42" s="60">
        <v>246505</v>
      </c>
      <c r="W42" s="61">
        <v>0.67</v>
      </c>
      <c r="X42" s="62">
        <v>3</v>
      </c>
      <c r="Y42" s="27">
        <v>9323</v>
      </c>
      <c r="Z42" s="71">
        <f t="shared" si="17"/>
        <v>2.5323572951610057E-2</v>
      </c>
      <c r="AA42" s="75">
        <v>368155</v>
      </c>
      <c r="AB42" s="83">
        <f t="shared" si="18"/>
        <v>134178</v>
      </c>
      <c r="AC42" s="11">
        <f t="shared" si="19"/>
        <v>0.36500000000000005</v>
      </c>
      <c r="AD42" s="86" t="str">
        <f t="shared" si="20"/>
        <v>R</v>
      </c>
      <c r="AF42" s="15">
        <f t="shared" si="24"/>
        <v>-2715</v>
      </c>
      <c r="AG42" s="92">
        <f t="shared" si="25"/>
        <v>-1.2774512187037346E-2</v>
      </c>
      <c r="AH42" s="24">
        <f t="shared" si="26"/>
        <v>10754</v>
      </c>
      <c r="AI42" s="94">
        <f t="shared" si="27"/>
        <v>1.8797317304930061E-2</v>
      </c>
      <c r="AJ42" s="27">
        <f t="shared" si="28"/>
        <v>-1908</v>
      </c>
      <c r="AK42" s="28">
        <f t="shared" si="29"/>
        <v>-5.6992321662826806E-3</v>
      </c>
      <c r="AL42" s="97">
        <f t="shared" si="30"/>
        <v>6131</v>
      </c>
      <c r="AM42" s="80">
        <f t="shared" si="31"/>
        <v>1.6935341303339006E-2</v>
      </c>
      <c r="AN42" s="6">
        <f t="shared" si="32"/>
        <v>13469</v>
      </c>
      <c r="AO42" s="11">
        <f t="shared" si="34"/>
        <v>3.1571829491967407E-2</v>
      </c>
      <c r="AP42" s="115" t="str">
        <f t="shared" si="21"/>
        <v>R</v>
      </c>
      <c r="AQ42" s="117" t="str">
        <f t="shared" si="33"/>
        <v/>
      </c>
    </row>
    <row r="43" spans="3:43" ht="18" x14ac:dyDescent="0.2">
      <c r="C43" s="100" t="s">
        <v>87</v>
      </c>
      <c r="D43" s="4" t="s">
        <v>33</v>
      </c>
      <c r="E43" s="5"/>
      <c r="F43" s="15">
        <v>2679165</v>
      </c>
      <c r="G43" s="16">
        <f t="shared" si="22"/>
        <v>0.45239338340705026</v>
      </c>
      <c r="H43" s="21"/>
      <c r="I43" s="24">
        <v>3154834</v>
      </c>
      <c r="J43" s="19">
        <f t="shared" si="23"/>
        <v>0.53271300100874641</v>
      </c>
      <c r="K43" s="18">
        <v>18</v>
      </c>
      <c r="L43" s="27">
        <v>88203</v>
      </c>
      <c r="M43" s="28">
        <f t="shared" si="14"/>
        <v>1.4893615584203308E-2</v>
      </c>
      <c r="N43" s="7">
        <v>5922202</v>
      </c>
      <c r="O43" s="6">
        <f t="shared" si="15"/>
        <v>475669</v>
      </c>
      <c r="P43" s="11">
        <f t="shared" si="16"/>
        <v>8.0319617601696147E-2</v>
      </c>
      <c r="Q43" s="86" t="str">
        <f t="shared" si="2"/>
        <v>R</v>
      </c>
      <c r="S43" s="50">
        <v>2533699</v>
      </c>
      <c r="T43" s="45">
        <v>0.439</v>
      </c>
      <c r="U43" s="51"/>
      <c r="V43" s="60">
        <v>3180116</v>
      </c>
      <c r="W43" s="61">
        <v>0.55100000000000005</v>
      </c>
      <c r="X43" s="62">
        <v>17</v>
      </c>
      <c r="Y43" s="27">
        <v>53973</v>
      </c>
      <c r="Z43" s="71">
        <f t="shared" si="17"/>
        <v>9.3576601636537263E-3</v>
      </c>
      <c r="AA43" s="75">
        <v>5767788</v>
      </c>
      <c r="AB43" s="83">
        <f t="shared" si="18"/>
        <v>646417</v>
      </c>
      <c r="AC43" s="11">
        <f t="shared" si="19"/>
        <v>0.11200000000000004</v>
      </c>
      <c r="AD43" s="86" t="str">
        <f t="shared" si="20"/>
        <v>R</v>
      </c>
      <c r="AF43" s="15">
        <f t="shared" si="24"/>
        <v>-145466</v>
      </c>
      <c r="AG43" s="92">
        <f t="shared" si="25"/>
        <v>-1.3393383407050263E-2</v>
      </c>
      <c r="AH43" s="24">
        <f t="shared" si="26"/>
        <v>25282</v>
      </c>
      <c r="AI43" s="94">
        <f t="shared" si="27"/>
        <v>1.8286998991253633E-2</v>
      </c>
      <c r="AJ43" s="27">
        <f t="shared" si="28"/>
        <v>-34230</v>
      </c>
      <c r="AK43" s="28">
        <f t="shared" si="29"/>
        <v>-5.5359554205495817E-3</v>
      </c>
      <c r="AL43" s="97">
        <f t="shared" si="30"/>
        <v>-154414</v>
      </c>
      <c r="AM43" s="80">
        <f t="shared" si="31"/>
        <v>-2.6073747568894138E-2</v>
      </c>
      <c r="AN43" s="6">
        <f t="shared" si="32"/>
        <v>170748</v>
      </c>
      <c r="AO43" s="11">
        <f t="shared" si="34"/>
        <v>3.1680382398303897E-2</v>
      </c>
      <c r="AP43" s="115" t="str">
        <f t="shared" si="21"/>
        <v>R</v>
      </c>
      <c r="AQ43" s="117" t="str">
        <f t="shared" si="33"/>
        <v/>
      </c>
    </row>
    <row r="44" spans="3:43" ht="18" x14ac:dyDescent="0.2">
      <c r="C44" s="100" t="s">
        <v>88</v>
      </c>
      <c r="D44" s="4" t="s">
        <v>34</v>
      </c>
      <c r="E44" s="5"/>
      <c r="F44" s="15">
        <v>503890</v>
      </c>
      <c r="G44" s="16">
        <f t="shared" si="22"/>
        <v>0.32286174335986634</v>
      </c>
      <c r="H44" s="21"/>
      <c r="I44" s="24">
        <v>1020280</v>
      </c>
      <c r="J44" s="19">
        <f t="shared" si="23"/>
        <v>0.65373271848062953</v>
      </c>
      <c r="K44" s="18">
        <v>7</v>
      </c>
      <c r="L44" s="27">
        <v>36529</v>
      </c>
      <c r="M44" s="28">
        <f t="shared" si="14"/>
        <v>2.340553815950417E-2</v>
      </c>
      <c r="N44" s="7">
        <v>1560699</v>
      </c>
      <c r="O44" s="6">
        <f t="shared" si="15"/>
        <v>516390</v>
      </c>
      <c r="P44" s="11">
        <f t="shared" si="16"/>
        <v>0.33087097512076319</v>
      </c>
      <c r="Q44" s="86" t="str">
        <f t="shared" si="2"/>
        <v>R</v>
      </c>
      <c r="S44" s="50">
        <v>499599</v>
      </c>
      <c r="T44" s="45">
        <v>0.31900000000000001</v>
      </c>
      <c r="U44" s="51"/>
      <c r="V44" s="60">
        <v>1036213</v>
      </c>
      <c r="W44" s="61">
        <v>0.66200000000000003</v>
      </c>
      <c r="X44" s="62">
        <v>7</v>
      </c>
      <c r="Y44" s="27">
        <v>30361</v>
      </c>
      <c r="Z44" s="71">
        <f t="shared" si="17"/>
        <v>1.9385470187520792E-2</v>
      </c>
      <c r="AA44" s="75">
        <v>1566173</v>
      </c>
      <c r="AB44" s="83">
        <f t="shared" si="18"/>
        <v>536614</v>
      </c>
      <c r="AC44" s="11">
        <f t="shared" si="19"/>
        <v>0.34300000000000003</v>
      </c>
      <c r="AD44" s="86" t="str">
        <f t="shared" si="20"/>
        <v>R</v>
      </c>
      <c r="AF44" s="15">
        <f t="shared" si="24"/>
        <v>-4291</v>
      </c>
      <c r="AG44" s="92">
        <f t="shared" si="25"/>
        <v>-3.861743359866332E-3</v>
      </c>
      <c r="AH44" s="24">
        <f t="shared" si="26"/>
        <v>15933</v>
      </c>
      <c r="AI44" s="94">
        <f t="shared" si="27"/>
        <v>8.2672815193705063E-3</v>
      </c>
      <c r="AJ44" s="27">
        <f t="shared" si="28"/>
        <v>-6168</v>
      </c>
      <c r="AK44" s="28">
        <f t="shared" si="29"/>
        <v>-4.0200679719833779E-3</v>
      </c>
      <c r="AL44" s="97">
        <f t="shared" si="30"/>
        <v>5474</v>
      </c>
      <c r="AM44" s="80">
        <f t="shared" si="31"/>
        <v>3.5074027727319619E-3</v>
      </c>
      <c r="AN44" s="6">
        <f t="shared" si="32"/>
        <v>20224</v>
      </c>
      <c r="AO44" s="11">
        <f t="shared" si="34"/>
        <v>1.2129024879236838E-2</v>
      </c>
      <c r="AP44" s="115" t="str">
        <f t="shared" si="21"/>
        <v>R</v>
      </c>
      <c r="AQ44" s="117" t="str">
        <f t="shared" si="33"/>
        <v/>
      </c>
    </row>
    <row r="45" spans="3:43" ht="18" x14ac:dyDescent="0.2">
      <c r="C45" s="100" t="s">
        <v>89</v>
      </c>
      <c r="D45" s="4" t="s">
        <v>35</v>
      </c>
      <c r="E45" s="5"/>
      <c r="F45" s="15">
        <v>1340383</v>
      </c>
      <c r="G45" s="16">
        <f t="shared" si="22"/>
        <v>0.56453318654048878</v>
      </c>
      <c r="H45" s="21">
        <v>7</v>
      </c>
      <c r="I45" s="24">
        <v>958448</v>
      </c>
      <c r="J45" s="19">
        <f t="shared" si="23"/>
        <v>0.40367246046343352</v>
      </c>
      <c r="K45" s="18"/>
      <c r="L45" s="27">
        <v>75490</v>
      </c>
      <c r="M45" s="28">
        <f t="shared" si="14"/>
        <v>3.1794352996077614E-2</v>
      </c>
      <c r="N45" s="7">
        <v>2374321</v>
      </c>
      <c r="O45" s="6">
        <f t="shared" si="15"/>
        <v>381935</v>
      </c>
      <c r="P45" s="11">
        <f t="shared" si="16"/>
        <v>0.16086072607705526</v>
      </c>
      <c r="Q45" s="86" t="str">
        <f t="shared" si="2"/>
        <v>D</v>
      </c>
      <c r="S45" s="52">
        <v>1240600</v>
      </c>
      <c r="T45" s="46">
        <v>0.55300000000000005</v>
      </c>
      <c r="U45" s="53">
        <v>8</v>
      </c>
      <c r="V45" s="63">
        <v>919480</v>
      </c>
      <c r="W45" s="64">
        <v>0.41</v>
      </c>
      <c r="X45" s="65"/>
      <c r="Y45" s="27">
        <v>84413</v>
      </c>
      <c r="Z45" s="71">
        <f t="shared" si="17"/>
        <v>3.7608938856124749E-2</v>
      </c>
      <c r="AA45" s="75">
        <v>2244493</v>
      </c>
      <c r="AB45" s="83">
        <f t="shared" si="18"/>
        <v>321120</v>
      </c>
      <c r="AC45" s="11">
        <f t="shared" si="19"/>
        <v>0.14300000000000007</v>
      </c>
      <c r="AD45" s="86" t="str">
        <f t="shared" si="20"/>
        <v>D</v>
      </c>
      <c r="AF45" s="15">
        <f t="shared" si="24"/>
        <v>-99783</v>
      </c>
      <c r="AG45" s="92">
        <f t="shared" si="25"/>
        <v>-1.1533186540488738E-2</v>
      </c>
      <c r="AH45" s="24">
        <f t="shared" si="26"/>
        <v>-38968</v>
      </c>
      <c r="AI45" s="94">
        <f t="shared" si="27"/>
        <v>6.3275395365664511E-3</v>
      </c>
      <c r="AJ45" s="27">
        <f t="shared" si="28"/>
        <v>8923</v>
      </c>
      <c r="AK45" s="28">
        <f t="shared" si="29"/>
        <v>5.8145858600471348E-3</v>
      </c>
      <c r="AL45" s="97">
        <f t="shared" si="30"/>
        <v>-129828</v>
      </c>
      <c r="AM45" s="80">
        <f t="shared" si="31"/>
        <v>-5.4680053792221017E-2</v>
      </c>
      <c r="AN45" s="6">
        <f t="shared" si="32"/>
        <v>-60815</v>
      </c>
      <c r="AO45" s="11">
        <f t="shared" si="34"/>
        <v>-1.7860726077055189E-2</v>
      </c>
      <c r="AP45" s="115" t="str">
        <f t="shared" si="21"/>
        <v>R</v>
      </c>
      <c r="AQ45" s="117" t="str">
        <f t="shared" si="33"/>
        <v/>
      </c>
    </row>
    <row r="46" spans="3:43" ht="18" x14ac:dyDescent="0.2">
      <c r="C46" s="101" t="s">
        <v>90</v>
      </c>
      <c r="D46" s="4" t="s">
        <v>36</v>
      </c>
      <c r="E46" s="5"/>
      <c r="F46" s="15">
        <v>3458229</v>
      </c>
      <c r="G46" s="16">
        <f t="shared" si="22"/>
        <v>0.49852111352266465</v>
      </c>
      <c r="H46" s="21">
        <v>20</v>
      </c>
      <c r="I46" s="24">
        <v>3377674</v>
      </c>
      <c r="J46" s="19">
        <f t="shared" si="23"/>
        <v>0.48690870488812416</v>
      </c>
      <c r="K46" s="18"/>
      <c r="L46" s="27">
        <v>101073</v>
      </c>
      <c r="M46" s="28">
        <f t="shared" si="14"/>
        <v>1.4570181589211207E-2</v>
      </c>
      <c r="N46" s="7">
        <v>6936976</v>
      </c>
      <c r="O46" s="6">
        <f t="shared" si="15"/>
        <v>80555</v>
      </c>
      <c r="P46" s="11">
        <f t="shared" si="16"/>
        <v>1.1612408634540494E-2</v>
      </c>
      <c r="Q46" s="86" t="str">
        <f t="shared" si="2"/>
        <v>D</v>
      </c>
      <c r="S46" s="50">
        <v>3423042</v>
      </c>
      <c r="T46" s="45">
        <v>0.48699999999999999</v>
      </c>
      <c r="U46" s="51"/>
      <c r="V46" s="60">
        <v>3543308</v>
      </c>
      <c r="W46" s="61">
        <v>0.504</v>
      </c>
      <c r="X46" s="62">
        <v>19</v>
      </c>
      <c r="Y46" s="27">
        <v>67856</v>
      </c>
      <c r="Z46" s="71">
        <f t="shared" si="17"/>
        <v>9.6465756049794391E-3</v>
      </c>
      <c r="AA46" s="74">
        <v>7034206</v>
      </c>
      <c r="AB46" s="83">
        <f t="shared" si="18"/>
        <v>120266</v>
      </c>
      <c r="AC46" s="11">
        <f t="shared" si="19"/>
        <v>1.7000000000000015E-2</v>
      </c>
      <c r="AD46" s="86" t="str">
        <f t="shared" si="20"/>
        <v>R</v>
      </c>
      <c r="AF46" s="15">
        <f t="shared" si="24"/>
        <v>-35187</v>
      </c>
      <c r="AG46" s="92">
        <f t="shared" si="25"/>
        <v>-1.1521113522664661E-2</v>
      </c>
      <c r="AH46" s="24">
        <f t="shared" si="26"/>
        <v>165634</v>
      </c>
      <c r="AI46" s="94">
        <f t="shared" si="27"/>
        <v>1.7091295111875848E-2</v>
      </c>
      <c r="AJ46" s="27">
        <f t="shared" si="28"/>
        <v>-33217</v>
      </c>
      <c r="AK46" s="28">
        <f t="shared" si="29"/>
        <v>-4.9236059842317683E-3</v>
      </c>
      <c r="AL46" s="97">
        <f t="shared" si="30"/>
        <v>97230</v>
      </c>
      <c r="AM46" s="80">
        <f t="shared" si="31"/>
        <v>1.401619379971907E-2</v>
      </c>
      <c r="AN46" s="6">
        <f t="shared" si="32"/>
        <v>39711</v>
      </c>
      <c r="AO46" s="11">
        <f t="shared" si="34"/>
        <v>5.3875913654595209E-3</v>
      </c>
      <c r="AP46" s="115" t="str">
        <f t="shared" si="21"/>
        <v>R</v>
      </c>
      <c r="AQ46" s="117" t="str">
        <f t="shared" si="33"/>
        <v>Y</v>
      </c>
    </row>
    <row r="47" spans="3:43" ht="18" x14ac:dyDescent="0.2">
      <c r="C47" s="100" t="s">
        <v>91</v>
      </c>
      <c r="D47" s="4" t="s">
        <v>37</v>
      </c>
      <c r="E47" s="5"/>
      <c r="F47" s="15">
        <v>307486</v>
      </c>
      <c r="G47" s="16">
        <f t="shared" si="22"/>
        <v>0.59388091324694792</v>
      </c>
      <c r="H47" s="21">
        <v>4</v>
      </c>
      <c r="I47" s="24">
        <v>199922</v>
      </c>
      <c r="J47" s="19">
        <f t="shared" si="23"/>
        <v>0.38613094559803152</v>
      </c>
      <c r="K47" s="18"/>
      <c r="L47" s="27">
        <v>10349</v>
      </c>
      <c r="M47" s="28">
        <f t="shared" si="14"/>
        <v>1.9988141155020598E-2</v>
      </c>
      <c r="N47" s="7">
        <v>517757</v>
      </c>
      <c r="O47" s="6">
        <f t="shared" si="15"/>
        <v>107564</v>
      </c>
      <c r="P47" s="11">
        <f t="shared" si="16"/>
        <v>0.2077499676489164</v>
      </c>
      <c r="Q47" s="86" t="str">
        <f t="shared" si="2"/>
        <v>D</v>
      </c>
      <c r="S47" s="52">
        <v>285156</v>
      </c>
      <c r="T47" s="46">
        <v>0.55500000000000005</v>
      </c>
      <c r="U47" s="53">
        <v>4</v>
      </c>
      <c r="V47" s="63">
        <v>214406</v>
      </c>
      <c r="W47" s="64">
        <v>0.41799999999999998</v>
      </c>
      <c r="X47" s="65"/>
      <c r="Y47" s="27">
        <v>13824</v>
      </c>
      <c r="Z47" s="71">
        <f t="shared" si="17"/>
        <v>2.6927107478583366E-2</v>
      </c>
      <c r="AA47" s="76">
        <v>513386</v>
      </c>
      <c r="AB47" s="83">
        <f t="shared" si="18"/>
        <v>70750</v>
      </c>
      <c r="AC47" s="11">
        <f t="shared" si="19"/>
        <v>0.13700000000000007</v>
      </c>
      <c r="AD47" s="86" t="str">
        <f t="shared" si="20"/>
        <v>D</v>
      </c>
      <c r="AF47" s="15">
        <f t="shared" si="24"/>
        <v>-22330</v>
      </c>
      <c r="AG47" s="92">
        <f t="shared" si="25"/>
        <v>-3.8880913246947868E-2</v>
      </c>
      <c r="AH47" s="24">
        <f t="shared" si="26"/>
        <v>14484</v>
      </c>
      <c r="AI47" s="94">
        <f t="shared" si="27"/>
        <v>3.1869054401968466E-2</v>
      </c>
      <c r="AJ47" s="27">
        <f t="shared" si="28"/>
        <v>3475</v>
      </c>
      <c r="AK47" s="28">
        <f t="shared" si="29"/>
        <v>6.9389663235627681E-3</v>
      </c>
      <c r="AL47" s="97">
        <f t="shared" si="30"/>
        <v>-4371</v>
      </c>
      <c r="AM47" s="80">
        <f t="shared" si="31"/>
        <v>-8.4421842679094639E-3</v>
      </c>
      <c r="AN47" s="6">
        <f t="shared" si="32"/>
        <v>-36814</v>
      </c>
      <c r="AO47" s="11">
        <f t="shared" si="34"/>
        <v>-7.0749967648916334E-2</v>
      </c>
      <c r="AP47" s="115" t="str">
        <f t="shared" si="21"/>
        <v>R</v>
      </c>
      <c r="AQ47" s="117" t="str">
        <f t="shared" si="33"/>
        <v/>
      </c>
    </row>
    <row r="48" spans="3:43" ht="18" x14ac:dyDescent="0.2">
      <c r="C48" s="100" t="s">
        <v>92</v>
      </c>
      <c r="D48" s="4" t="s">
        <v>38</v>
      </c>
      <c r="E48" s="5"/>
      <c r="F48" s="15">
        <v>1091541</v>
      </c>
      <c r="G48" s="16">
        <f t="shared" si="22"/>
        <v>0.43430088142061785</v>
      </c>
      <c r="H48" s="21"/>
      <c r="I48" s="24">
        <v>1385103</v>
      </c>
      <c r="J48" s="19">
        <f t="shared" si="23"/>
        <v>0.55110293956740242</v>
      </c>
      <c r="K48" s="18">
        <v>9</v>
      </c>
      <c r="L48" s="27">
        <v>36685</v>
      </c>
      <c r="M48" s="28">
        <f t="shared" si="14"/>
        <v>1.4596179011979729E-2</v>
      </c>
      <c r="N48" s="7">
        <v>2513329</v>
      </c>
      <c r="O48" s="6">
        <f t="shared" si="15"/>
        <v>293562</v>
      </c>
      <c r="P48" s="11">
        <f t="shared" si="16"/>
        <v>0.11680205814678457</v>
      </c>
      <c r="Q48" s="86" t="str">
        <f t="shared" si="2"/>
        <v>R</v>
      </c>
      <c r="S48" s="50">
        <v>1028452</v>
      </c>
      <c r="T48" s="45">
        <v>0.40400000000000003</v>
      </c>
      <c r="U48" s="51"/>
      <c r="V48" s="60">
        <v>1483747</v>
      </c>
      <c r="W48" s="61">
        <v>0.58199999999999996</v>
      </c>
      <c r="X48" s="62">
        <v>9</v>
      </c>
      <c r="Y48" s="27">
        <v>35941</v>
      </c>
      <c r="Z48" s="71">
        <f t="shared" si="17"/>
        <v>1.4104798009528519E-2</v>
      </c>
      <c r="AA48" s="75">
        <v>2548140</v>
      </c>
      <c r="AB48" s="83">
        <f t="shared" si="18"/>
        <v>455295</v>
      </c>
      <c r="AC48" s="11">
        <f t="shared" si="19"/>
        <v>0.17799999999999994</v>
      </c>
      <c r="AD48" s="86" t="str">
        <f t="shared" si="20"/>
        <v>R</v>
      </c>
      <c r="AF48" s="15">
        <f t="shared" si="24"/>
        <v>-63089</v>
      </c>
      <c r="AG48" s="92">
        <f t="shared" si="25"/>
        <v>-3.030088142061782E-2</v>
      </c>
      <c r="AH48" s="24">
        <f t="shared" si="26"/>
        <v>98644</v>
      </c>
      <c r="AI48" s="94">
        <f t="shared" si="27"/>
        <v>3.0897060432597545E-2</v>
      </c>
      <c r="AJ48" s="27">
        <f t="shared" si="28"/>
        <v>-744</v>
      </c>
      <c r="AK48" s="28">
        <f t="shared" si="29"/>
        <v>-4.9138100245121018E-4</v>
      </c>
      <c r="AL48" s="97">
        <f t="shared" si="30"/>
        <v>34811</v>
      </c>
      <c r="AM48" s="80">
        <f t="shared" si="31"/>
        <v>1.385055438424496E-2</v>
      </c>
      <c r="AN48" s="6">
        <f t="shared" si="32"/>
        <v>161733</v>
      </c>
      <c r="AO48" s="11">
        <f t="shared" si="34"/>
        <v>6.1197941853215365E-2</v>
      </c>
      <c r="AP48" s="115" t="str">
        <f t="shared" si="21"/>
        <v>R</v>
      </c>
      <c r="AQ48" s="117" t="str">
        <f t="shared" si="33"/>
        <v/>
      </c>
    </row>
    <row r="49" spans="3:43" ht="18" x14ac:dyDescent="0.2">
      <c r="C49" s="100" t="s">
        <v>93</v>
      </c>
      <c r="D49" s="4" t="s">
        <v>39</v>
      </c>
      <c r="E49" s="5"/>
      <c r="F49" s="15">
        <v>150471</v>
      </c>
      <c r="G49" s="16">
        <f t="shared" si="22"/>
        <v>0.3560525213613529</v>
      </c>
      <c r="H49" s="21"/>
      <c r="I49" s="24">
        <v>261043</v>
      </c>
      <c r="J49" s="19">
        <f t="shared" si="23"/>
        <v>0.61769389672250241</v>
      </c>
      <c r="K49" s="18">
        <v>3</v>
      </c>
      <c r="L49" s="27">
        <v>11095</v>
      </c>
      <c r="M49" s="28">
        <f t="shared" si="14"/>
        <v>2.625358191614471E-2</v>
      </c>
      <c r="N49" s="7">
        <v>422609</v>
      </c>
      <c r="O49" s="6">
        <f t="shared" si="15"/>
        <v>110572</v>
      </c>
      <c r="P49" s="11">
        <f t="shared" si="16"/>
        <v>0.26164137536114951</v>
      </c>
      <c r="Q49" s="86" t="str">
        <f t="shared" si="2"/>
        <v>R</v>
      </c>
      <c r="S49" s="50">
        <v>146859</v>
      </c>
      <c r="T49" s="45">
        <v>0.34200000000000003</v>
      </c>
      <c r="U49" s="51"/>
      <c r="V49" s="60">
        <v>272081</v>
      </c>
      <c r="W49" s="61">
        <v>0.63400000000000001</v>
      </c>
      <c r="X49" s="62">
        <v>3</v>
      </c>
      <c r="Y49" s="27">
        <v>9982</v>
      </c>
      <c r="Z49" s="71">
        <f t="shared" si="17"/>
        <v>2.3272296594718852E-2</v>
      </c>
      <c r="AA49" s="75">
        <v>428922</v>
      </c>
      <c r="AB49" s="83">
        <f t="shared" si="18"/>
        <v>125222</v>
      </c>
      <c r="AC49" s="11">
        <f t="shared" si="19"/>
        <v>0.29199999999999998</v>
      </c>
      <c r="AD49" s="86" t="str">
        <f t="shared" si="20"/>
        <v>R</v>
      </c>
      <c r="AF49" s="15">
        <f t="shared" si="24"/>
        <v>-3612</v>
      </c>
      <c r="AG49" s="92">
        <f t="shared" si="25"/>
        <v>-1.4052521361352877E-2</v>
      </c>
      <c r="AH49" s="24">
        <f t="shared" si="26"/>
        <v>11038</v>
      </c>
      <c r="AI49" s="94">
        <f t="shared" si="27"/>
        <v>1.6306103277497597E-2</v>
      </c>
      <c r="AJ49" s="27">
        <f t="shared" si="28"/>
        <v>-1113</v>
      </c>
      <c r="AK49" s="28">
        <f t="shared" si="29"/>
        <v>-2.9812853214258583E-3</v>
      </c>
      <c r="AL49" s="97">
        <f t="shared" si="30"/>
        <v>6313</v>
      </c>
      <c r="AM49" s="80">
        <f t="shared" si="31"/>
        <v>1.4938157966347143E-2</v>
      </c>
      <c r="AN49" s="6">
        <f t="shared" si="32"/>
        <v>14650</v>
      </c>
      <c r="AO49" s="11">
        <f t="shared" si="34"/>
        <v>3.0358624638850473E-2</v>
      </c>
      <c r="AP49" s="115" t="str">
        <f t="shared" si="21"/>
        <v>R</v>
      </c>
      <c r="AQ49" s="117" t="str">
        <f t="shared" si="33"/>
        <v/>
      </c>
    </row>
    <row r="50" spans="3:43" ht="18" x14ac:dyDescent="0.2">
      <c r="C50" s="100" t="s">
        <v>94</v>
      </c>
      <c r="D50" s="4" t="s">
        <v>40</v>
      </c>
      <c r="E50" s="5"/>
      <c r="F50" s="15">
        <v>1143711</v>
      </c>
      <c r="G50" s="16">
        <f t="shared" si="22"/>
        <v>0.37451434271023704</v>
      </c>
      <c r="H50" s="21"/>
      <c r="I50" s="24">
        <v>1852475</v>
      </c>
      <c r="J50" s="19">
        <f t="shared" si="23"/>
        <v>0.60660294166283812</v>
      </c>
      <c r="K50" s="18">
        <v>11</v>
      </c>
      <c r="L50" s="27">
        <v>57665</v>
      </c>
      <c r="M50" s="28">
        <f t="shared" si="14"/>
        <v>1.8882715626924822E-2</v>
      </c>
      <c r="N50" s="7">
        <v>3053851</v>
      </c>
      <c r="O50" s="6">
        <f t="shared" si="15"/>
        <v>708764</v>
      </c>
      <c r="P50" s="11">
        <f t="shared" si="16"/>
        <v>0.23208859895260109</v>
      </c>
      <c r="Q50" s="86" t="str">
        <f t="shared" si="2"/>
        <v>R</v>
      </c>
      <c r="S50" s="50">
        <v>1056265</v>
      </c>
      <c r="T50" s="45">
        <v>0.34499999999999997</v>
      </c>
      <c r="U50" s="51"/>
      <c r="V50" s="60">
        <v>1966865</v>
      </c>
      <c r="W50" s="61">
        <v>0.64200000000000002</v>
      </c>
      <c r="X50" s="62">
        <v>11</v>
      </c>
      <c r="Y50" s="27">
        <v>19277</v>
      </c>
      <c r="Z50" s="71">
        <f t="shared" si="17"/>
        <v>6.3361016458350246E-3</v>
      </c>
      <c r="AA50" s="74">
        <v>3042407</v>
      </c>
      <c r="AB50" s="83">
        <f t="shared" si="18"/>
        <v>910600</v>
      </c>
      <c r="AC50" s="11">
        <f t="shared" si="19"/>
        <v>0.29700000000000004</v>
      </c>
      <c r="AD50" s="86" t="str">
        <f t="shared" si="20"/>
        <v>R</v>
      </c>
      <c r="AF50" s="15">
        <f t="shared" si="24"/>
        <v>-87446</v>
      </c>
      <c r="AG50" s="92">
        <f t="shared" si="25"/>
        <v>-2.9514342710237063E-2</v>
      </c>
      <c r="AH50" s="24">
        <f t="shared" si="26"/>
        <v>114390</v>
      </c>
      <c r="AI50" s="94">
        <f t="shared" si="27"/>
        <v>3.5397058337161891E-2</v>
      </c>
      <c r="AJ50" s="27">
        <f t="shared" si="28"/>
        <v>-38388</v>
      </c>
      <c r="AK50" s="28">
        <f t="shared" si="29"/>
        <v>-1.2546613981089798E-2</v>
      </c>
      <c r="AL50" s="97">
        <f t="shared" si="30"/>
        <v>-11444</v>
      </c>
      <c r="AM50" s="80">
        <f t="shared" si="31"/>
        <v>-3.7473995948066885E-3</v>
      </c>
      <c r="AN50" s="6">
        <f t="shared" si="32"/>
        <v>201836</v>
      </c>
      <c r="AO50" s="11">
        <f t="shared" si="34"/>
        <v>6.4911401047398953E-2</v>
      </c>
      <c r="AP50" s="115" t="str">
        <f t="shared" si="21"/>
        <v>R</v>
      </c>
      <c r="AQ50" s="117" t="str">
        <f t="shared" si="33"/>
        <v/>
      </c>
    </row>
    <row r="51" spans="3:43" ht="18" x14ac:dyDescent="0.2">
      <c r="C51" s="100" t="s">
        <v>95</v>
      </c>
      <c r="D51" s="4" t="s">
        <v>41</v>
      </c>
      <c r="E51" s="5"/>
      <c r="F51" s="15">
        <v>5259126</v>
      </c>
      <c r="G51" s="16">
        <f t="shared" si="22"/>
        <v>0.46479009913870512</v>
      </c>
      <c r="H51" s="21"/>
      <c r="I51" s="24">
        <v>5890347</v>
      </c>
      <c r="J51" s="19">
        <f t="shared" si="23"/>
        <v>0.52057603603552649</v>
      </c>
      <c r="K51" s="18">
        <v>38</v>
      </c>
      <c r="L51" s="27">
        <v>165583</v>
      </c>
      <c r="M51" s="28">
        <f t="shared" si="14"/>
        <v>1.4633864825768427E-2</v>
      </c>
      <c r="N51" s="7">
        <v>11315056</v>
      </c>
      <c r="O51" s="6">
        <f t="shared" si="15"/>
        <v>631221</v>
      </c>
      <c r="P51" s="11">
        <f t="shared" si="16"/>
        <v>5.5785936896821375E-2</v>
      </c>
      <c r="Q51" s="86" t="str">
        <f t="shared" si="2"/>
        <v>R</v>
      </c>
      <c r="S51" s="50">
        <v>4835250</v>
      </c>
      <c r="T51" s="45">
        <v>0.42499999999999999</v>
      </c>
      <c r="U51" s="51"/>
      <c r="V51" s="60">
        <v>6393597</v>
      </c>
      <c r="W51" s="61">
        <v>0.56100000000000005</v>
      </c>
      <c r="X51" s="62">
        <v>40</v>
      </c>
      <c r="Y51" s="27">
        <v>159827</v>
      </c>
      <c r="Z51" s="71">
        <f t="shared" si="17"/>
        <v>1.4033855038786781E-2</v>
      </c>
      <c r="AA51" s="75">
        <v>11388674</v>
      </c>
      <c r="AB51" s="83">
        <f t="shared" si="18"/>
        <v>1558347</v>
      </c>
      <c r="AC51" s="11">
        <f t="shared" si="19"/>
        <v>0.13600000000000007</v>
      </c>
      <c r="AD51" s="86" t="str">
        <f t="shared" si="20"/>
        <v>R</v>
      </c>
      <c r="AF51" s="15">
        <f t="shared" si="24"/>
        <v>-423876</v>
      </c>
      <c r="AG51" s="92">
        <f t="shared" si="25"/>
        <v>-3.9790099138705126E-2</v>
      </c>
      <c r="AH51" s="24">
        <f t="shared" si="26"/>
        <v>503250</v>
      </c>
      <c r="AI51" s="94">
        <f t="shared" si="27"/>
        <v>4.0423963964473564E-2</v>
      </c>
      <c r="AJ51" s="27">
        <f t="shared" si="28"/>
        <v>-5756</v>
      </c>
      <c r="AK51" s="28">
        <f t="shared" si="29"/>
        <v>-6.0000978698164682E-4</v>
      </c>
      <c r="AL51" s="97">
        <f t="shared" si="30"/>
        <v>73618</v>
      </c>
      <c r="AM51" s="80">
        <f t="shared" si="31"/>
        <v>6.5061984668922544E-3</v>
      </c>
      <c r="AN51" s="6">
        <f t="shared" si="32"/>
        <v>927126</v>
      </c>
      <c r="AO51" s="11">
        <f t="shared" si="34"/>
        <v>8.021406310317869E-2</v>
      </c>
      <c r="AP51" s="115" t="str">
        <f t="shared" si="21"/>
        <v>R</v>
      </c>
      <c r="AQ51" s="117" t="str">
        <f t="shared" si="33"/>
        <v/>
      </c>
    </row>
    <row r="52" spans="3:43" ht="18" x14ac:dyDescent="0.2">
      <c r="C52" s="100" t="s">
        <v>96</v>
      </c>
      <c r="D52" s="4" t="s">
        <v>42</v>
      </c>
      <c r="E52" s="5"/>
      <c r="F52" s="15">
        <v>560282</v>
      </c>
      <c r="G52" s="16">
        <f t="shared" si="22"/>
        <v>0.37646048583306063</v>
      </c>
      <c r="H52" s="21"/>
      <c r="I52" s="24">
        <v>865140</v>
      </c>
      <c r="J52" s="19">
        <f t="shared" si="23"/>
        <v>0.58129839029919594</v>
      </c>
      <c r="K52" s="18">
        <v>6</v>
      </c>
      <c r="L52" s="27">
        <v>62867</v>
      </c>
      <c r="M52" s="28">
        <f t="shared" si="14"/>
        <v>4.2241123867743431E-2</v>
      </c>
      <c r="N52" s="7">
        <v>1488289</v>
      </c>
      <c r="O52" s="6">
        <f t="shared" si="15"/>
        <v>304858</v>
      </c>
      <c r="P52" s="11">
        <f t="shared" si="16"/>
        <v>0.20483790446613531</v>
      </c>
      <c r="Q52" s="86" t="str">
        <f t="shared" si="2"/>
        <v>R</v>
      </c>
      <c r="S52" s="50">
        <v>562566</v>
      </c>
      <c r="T52" s="45">
        <v>0.378</v>
      </c>
      <c r="U52" s="51"/>
      <c r="V52" s="60">
        <v>883818</v>
      </c>
      <c r="W52" s="61">
        <v>0.59399999999999997</v>
      </c>
      <c r="X52" s="62">
        <v>6</v>
      </c>
      <c r="Y52" s="27">
        <v>41626</v>
      </c>
      <c r="Z52" s="71">
        <f t="shared" si="17"/>
        <v>2.7974274366435709E-2</v>
      </c>
      <c r="AA52" s="74">
        <v>1488010</v>
      </c>
      <c r="AB52" s="83">
        <f t="shared" si="18"/>
        <v>321252</v>
      </c>
      <c r="AC52" s="11">
        <f t="shared" si="19"/>
        <v>0.21599999999999997</v>
      </c>
      <c r="AD52" s="86" t="str">
        <f t="shared" si="20"/>
        <v>R</v>
      </c>
      <c r="AF52" s="15">
        <f t="shared" si="24"/>
        <v>2284</v>
      </c>
      <c r="AG52" s="92">
        <f t="shared" si="25"/>
        <v>1.5395141669393708E-3</v>
      </c>
      <c r="AH52" s="24">
        <f t="shared" si="26"/>
        <v>18678</v>
      </c>
      <c r="AI52" s="94">
        <f t="shared" si="27"/>
        <v>1.2701609700804029E-2</v>
      </c>
      <c r="AJ52" s="27">
        <f t="shared" si="28"/>
        <v>-21241</v>
      </c>
      <c r="AK52" s="28">
        <f t="shared" si="29"/>
        <v>-1.4266849501307723E-2</v>
      </c>
      <c r="AL52" s="97">
        <f t="shared" si="30"/>
        <v>-279</v>
      </c>
      <c r="AM52" s="80">
        <f t="shared" si="31"/>
        <v>-1.8746359074077682E-4</v>
      </c>
      <c r="AN52" s="6">
        <f t="shared" si="32"/>
        <v>16394</v>
      </c>
      <c r="AO52" s="11">
        <f t="shared" si="34"/>
        <v>1.1162095533864658E-2</v>
      </c>
      <c r="AP52" s="115" t="str">
        <f t="shared" si="21"/>
        <v>R</v>
      </c>
      <c r="AQ52" s="117" t="str">
        <f t="shared" si="33"/>
        <v/>
      </c>
    </row>
    <row r="53" spans="3:43" ht="18" x14ac:dyDescent="0.2">
      <c r="C53" s="100" t="s">
        <v>97</v>
      </c>
      <c r="D53" s="4" t="s">
        <v>43</v>
      </c>
      <c r="E53" s="5"/>
      <c r="F53" s="15">
        <v>242820</v>
      </c>
      <c r="G53" s="16">
        <f t="shared" si="22"/>
        <v>0.66086416930663971</v>
      </c>
      <c r="H53" s="21">
        <v>3</v>
      </c>
      <c r="I53" s="24">
        <v>112704</v>
      </c>
      <c r="J53" s="19">
        <f t="shared" si="23"/>
        <v>0.30673764655932589</v>
      </c>
      <c r="K53" s="18"/>
      <c r="L53" s="27">
        <v>11904</v>
      </c>
      <c r="M53" s="28">
        <f t="shared" si="14"/>
        <v>3.2398184134034426E-2</v>
      </c>
      <c r="N53" s="7">
        <v>367428</v>
      </c>
      <c r="O53" s="6">
        <f t="shared" si="15"/>
        <v>130116</v>
      </c>
      <c r="P53" s="11">
        <f t="shared" si="16"/>
        <v>0.35412652274731382</v>
      </c>
      <c r="Q53" s="86" t="str">
        <f t="shared" si="2"/>
        <v>D</v>
      </c>
      <c r="S53" s="52">
        <v>235791</v>
      </c>
      <c r="T53" s="46">
        <v>0.63200000000000001</v>
      </c>
      <c r="U53" s="53">
        <v>3</v>
      </c>
      <c r="V53" s="63">
        <v>119395</v>
      </c>
      <c r="W53" s="64">
        <v>0.32</v>
      </c>
      <c r="X53" s="65"/>
      <c r="Y53" s="27">
        <v>14236</v>
      </c>
      <c r="Z53" s="71">
        <f t="shared" si="17"/>
        <v>3.8535874961426228E-2</v>
      </c>
      <c r="AA53" s="76">
        <v>369422</v>
      </c>
      <c r="AB53" s="83">
        <f t="shared" si="18"/>
        <v>116396</v>
      </c>
      <c r="AC53" s="11">
        <f t="shared" si="19"/>
        <v>0.312</v>
      </c>
      <c r="AD53" s="86" t="str">
        <f t="shared" si="20"/>
        <v>D</v>
      </c>
      <c r="AF53" s="15">
        <f t="shared" si="24"/>
        <v>-7029</v>
      </c>
      <c r="AG53" s="92">
        <f t="shared" si="25"/>
        <v>-2.8864169306639709E-2</v>
      </c>
      <c r="AH53" s="24">
        <f t="shared" si="26"/>
        <v>6691</v>
      </c>
      <c r="AI53" s="94">
        <f t="shared" si="27"/>
        <v>1.3262353440674113E-2</v>
      </c>
      <c r="AJ53" s="27">
        <f t="shared" si="28"/>
        <v>2332</v>
      </c>
      <c r="AK53" s="28">
        <f t="shared" si="29"/>
        <v>6.1376908273918021E-3</v>
      </c>
      <c r="AL53" s="97">
        <f t="shared" si="30"/>
        <v>1994</v>
      </c>
      <c r="AM53" s="80">
        <f t="shared" si="31"/>
        <v>5.4269135721828491E-3</v>
      </c>
      <c r="AN53" s="6">
        <f t="shared" si="32"/>
        <v>-13720</v>
      </c>
      <c r="AO53" s="11">
        <f t="shared" si="34"/>
        <v>-4.2126522747313822E-2</v>
      </c>
      <c r="AP53" s="115" t="str">
        <f t="shared" si="21"/>
        <v>R</v>
      </c>
      <c r="AQ53" s="117" t="str">
        <f t="shared" si="33"/>
        <v/>
      </c>
    </row>
    <row r="54" spans="3:43" ht="18" x14ac:dyDescent="0.2">
      <c r="C54" s="100" t="s">
        <v>98</v>
      </c>
      <c r="D54" s="4" t="s">
        <v>44</v>
      </c>
      <c r="E54" s="5"/>
      <c r="F54" s="15">
        <v>2413568</v>
      </c>
      <c r="G54" s="16">
        <f t="shared" si="22"/>
        <v>0.54109517177802424</v>
      </c>
      <c r="H54" s="21">
        <v>13</v>
      </c>
      <c r="I54" s="24">
        <v>1962430</v>
      </c>
      <c r="J54" s="19">
        <f t="shared" si="23"/>
        <v>0.43995503667282138</v>
      </c>
      <c r="K54" s="18"/>
      <c r="L54" s="27">
        <v>84526</v>
      </c>
      <c r="M54" s="28">
        <f t="shared" si="14"/>
        <v>1.8949791549154316E-2</v>
      </c>
      <c r="N54" s="7">
        <v>4460524</v>
      </c>
      <c r="O54" s="6">
        <f t="shared" si="15"/>
        <v>451138</v>
      </c>
      <c r="P54" s="11">
        <f t="shared" si="16"/>
        <v>0.10114013510520287</v>
      </c>
      <c r="Q54" s="86" t="str">
        <f t="shared" si="2"/>
        <v>D</v>
      </c>
      <c r="S54" s="52">
        <v>2335395</v>
      </c>
      <c r="T54" s="46">
        <v>0.51800000000000002</v>
      </c>
      <c r="U54" s="53">
        <v>13</v>
      </c>
      <c r="V54" s="63">
        <v>2075085</v>
      </c>
      <c r="W54" s="64">
        <v>0.46100000000000002</v>
      </c>
      <c r="X54" s="65"/>
      <c r="Y54" s="27">
        <v>95461</v>
      </c>
      <c r="Z54" s="71">
        <f t="shared" si="17"/>
        <v>2.1185585874293516E-2</v>
      </c>
      <c r="AA54" s="76">
        <v>4505941</v>
      </c>
      <c r="AB54" s="83">
        <f t="shared" si="18"/>
        <v>260310</v>
      </c>
      <c r="AC54" s="11">
        <f t="shared" si="19"/>
        <v>5.6999999999999995E-2</v>
      </c>
      <c r="AD54" s="86" t="str">
        <f t="shared" si="20"/>
        <v>D</v>
      </c>
      <c r="AF54" s="15">
        <f t="shared" si="24"/>
        <v>-78173</v>
      </c>
      <c r="AG54" s="92">
        <f t="shared" si="25"/>
        <v>-2.3095171778024226E-2</v>
      </c>
      <c r="AH54" s="24">
        <f t="shared" si="26"/>
        <v>112655</v>
      </c>
      <c r="AI54" s="94">
        <f t="shared" si="27"/>
        <v>2.1044963327178645E-2</v>
      </c>
      <c r="AJ54" s="27">
        <f t="shared" si="28"/>
        <v>10935</v>
      </c>
      <c r="AK54" s="28">
        <f t="shared" si="29"/>
        <v>2.2357943251391996E-3</v>
      </c>
      <c r="AL54" s="97">
        <f t="shared" si="30"/>
        <v>45417</v>
      </c>
      <c r="AM54" s="80">
        <f t="shared" si="31"/>
        <v>1.01819875871086E-2</v>
      </c>
      <c r="AN54" s="6">
        <f t="shared" si="32"/>
        <v>-190828</v>
      </c>
      <c r="AO54" s="11">
        <f t="shared" si="34"/>
        <v>-4.4140135105202871E-2</v>
      </c>
      <c r="AP54" s="115" t="str">
        <f t="shared" si="21"/>
        <v>R</v>
      </c>
      <c r="AQ54" s="117" t="str">
        <f t="shared" si="33"/>
        <v/>
      </c>
    </row>
    <row r="55" spans="3:43" ht="18" x14ac:dyDescent="0.2">
      <c r="C55" s="100" t="s">
        <v>99</v>
      </c>
      <c r="D55" s="4" t="s">
        <v>45</v>
      </c>
      <c r="E55" s="5"/>
      <c r="F55" s="15">
        <v>2369612</v>
      </c>
      <c r="G55" s="16">
        <f t="shared" si="22"/>
        <v>0.5797030113530306</v>
      </c>
      <c r="H55" s="21">
        <v>12</v>
      </c>
      <c r="I55" s="24">
        <v>1584651</v>
      </c>
      <c r="J55" s="19">
        <f t="shared" si="23"/>
        <v>0.38766977743343273</v>
      </c>
      <c r="K55" s="18"/>
      <c r="L55" s="27">
        <v>133368</v>
      </c>
      <c r="M55" s="28">
        <f t="shared" si="14"/>
        <v>3.2627211213536643E-2</v>
      </c>
      <c r="N55" s="7">
        <v>4087631</v>
      </c>
      <c r="O55" s="6">
        <f t="shared" si="15"/>
        <v>784961</v>
      </c>
      <c r="P55" s="11">
        <f t="shared" si="16"/>
        <v>0.19203323391959787</v>
      </c>
      <c r="Q55" s="86" t="str">
        <f t="shared" si="2"/>
        <v>D</v>
      </c>
      <c r="S55" s="52">
        <v>2245849</v>
      </c>
      <c r="T55" s="46">
        <v>0.57199999999999995</v>
      </c>
      <c r="U55" s="53">
        <v>12</v>
      </c>
      <c r="V55" s="63">
        <v>1530923</v>
      </c>
      <c r="W55" s="64">
        <v>0.39</v>
      </c>
      <c r="X55" s="65"/>
      <c r="Y55" s="27">
        <v>147471</v>
      </c>
      <c r="Z55" s="71">
        <f t="shared" si="17"/>
        <v>3.7579477111891392E-2</v>
      </c>
      <c r="AA55" s="75">
        <v>3924243</v>
      </c>
      <c r="AB55" s="83">
        <f t="shared" si="18"/>
        <v>714926</v>
      </c>
      <c r="AC55" s="11">
        <f t="shared" si="19"/>
        <v>0.18199999999999994</v>
      </c>
      <c r="AD55" s="86" t="str">
        <f t="shared" si="20"/>
        <v>D</v>
      </c>
      <c r="AF55" s="15">
        <f t="shared" si="24"/>
        <v>-123763</v>
      </c>
      <c r="AG55" s="92">
        <f t="shared" si="25"/>
        <v>-7.7030113530306421E-3</v>
      </c>
      <c r="AH55" s="24">
        <f t="shared" si="26"/>
        <v>-53728</v>
      </c>
      <c r="AI55" s="94">
        <f t="shared" si="27"/>
        <v>2.330222566567286E-3</v>
      </c>
      <c r="AJ55" s="27">
        <f t="shared" si="28"/>
        <v>14103</v>
      </c>
      <c r="AK55" s="28">
        <f t="shared" si="29"/>
        <v>4.9522658983547491E-3</v>
      </c>
      <c r="AL55" s="97">
        <f t="shared" si="30"/>
        <v>-163388</v>
      </c>
      <c r="AM55" s="80">
        <f t="shared" si="31"/>
        <v>-3.9971318350408833E-2</v>
      </c>
      <c r="AN55" s="6">
        <f t="shared" si="32"/>
        <v>-70035</v>
      </c>
      <c r="AO55" s="11">
        <f t="shared" si="34"/>
        <v>-1.0033233919597928E-2</v>
      </c>
      <c r="AP55" s="115" t="str">
        <f t="shared" si="21"/>
        <v>R</v>
      </c>
      <c r="AQ55" s="117" t="str">
        <f t="shared" si="33"/>
        <v/>
      </c>
    </row>
    <row r="56" spans="3:43" ht="18" x14ac:dyDescent="0.2">
      <c r="C56" s="100" t="s">
        <v>100</v>
      </c>
      <c r="D56" s="4" t="s">
        <v>46</v>
      </c>
      <c r="E56" s="5"/>
      <c r="F56" s="15">
        <v>235984</v>
      </c>
      <c r="G56" s="16">
        <f t="shared" si="22"/>
        <v>0.29693569270608544</v>
      </c>
      <c r="H56" s="21"/>
      <c r="I56" s="24">
        <v>545382</v>
      </c>
      <c r="J56" s="19">
        <f t="shared" si="23"/>
        <v>0.68624729625495917</v>
      </c>
      <c r="K56" s="18">
        <v>5</v>
      </c>
      <c r="L56" s="27">
        <v>13365</v>
      </c>
      <c r="M56" s="28">
        <f t="shared" si="14"/>
        <v>1.6817011038955318E-2</v>
      </c>
      <c r="N56" s="7">
        <v>794731</v>
      </c>
      <c r="O56" s="6">
        <f t="shared" si="15"/>
        <v>309398</v>
      </c>
      <c r="P56" s="11">
        <f t="shared" si="16"/>
        <v>0.38931160354887373</v>
      </c>
      <c r="Q56" s="86" t="str">
        <f t="shared" si="2"/>
        <v>R</v>
      </c>
      <c r="S56" s="50">
        <v>214309</v>
      </c>
      <c r="T56" s="45">
        <v>0.28100000000000003</v>
      </c>
      <c r="U56" s="51"/>
      <c r="V56" s="60">
        <v>533556</v>
      </c>
      <c r="W56" s="61">
        <v>0.7</v>
      </c>
      <c r="X56" s="62">
        <v>4</v>
      </c>
      <c r="Y56" s="27">
        <v>14525</v>
      </c>
      <c r="Z56" s="71">
        <f t="shared" si="17"/>
        <v>1.905192880284369E-2</v>
      </c>
      <c r="AA56" s="74">
        <v>762390</v>
      </c>
      <c r="AB56" s="83">
        <f t="shared" si="18"/>
        <v>319247</v>
      </c>
      <c r="AC56" s="11">
        <f t="shared" si="19"/>
        <v>0.41899999999999993</v>
      </c>
      <c r="AD56" s="86" t="str">
        <f t="shared" si="20"/>
        <v>R</v>
      </c>
      <c r="AF56" s="15">
        <f t="shared" si="24"/>
        <v>-21675</v>
      </c>
      <c r="AG56" s="92">
        <f t="shared" si="25"/>
        <v>-1.5935692706085414E-2</v>
      </c>
      <c r="AH56" s="24">
        <f t="shared" si="26"/>
        <v>-11826</v>
      </c>
      <c r="AI56" s="94">
        <f t="shared" si="27"/>
        <v>1.3752703745040784E-2</v>
      </c>
      <c r="AJ56" s="27">
        <f t="shared" si="28"/>
        <v>1160</v>
      </c>
      <c r="AK56" s="28">
        <f t="shared" si="29"/>
        <v>2.2349177638883722E-3</v>
      </c>
      <c r="AL56" s="97">
        <f t="shared" si="30"/>
        <v>-32341</v>
      </c>
      <c r="AM56" s="80">
        <f t="shared" si="31"/>
        <v>-4.0694272653262552E-2</v>
      </c>
      <c r="AN56" s="6">
        <f t="shared" si="32"/>
        <v>9849</v>
      </c>
      <c r="AO56" s="11">
        <f t="shared" si="34"/>
        <v>2.9688396451126198E-2</v>
      </c>
      <c r="AP56" s="115" t="str">
        <f t="shared" si="21"/>
        <v>R</v>
      </c>
      <c r="AQ56" s="117" t="str">
        <f t="shared" si="33"/>
        <v/>
      </c>
    </row>
    <row r="57" spans="3:43" ht="18" x14ac:dyDescent="0.2">
      <c r="C57" s="101" t="s">
        <v>101</v>
      </c>
      <c r="D57" s="4" t="s">
        <v>47</v>
      </c>
      <c r="E57" s="5"/>
      <c r="F57" s="15">
        <v>1630866</v>
      </c>
      <c r="G57" s="16">
        <f t="shared" si="22"/>
        <v>0.4944953686142774</v>
      </c>
      <c r="H57" s="21">
        <v>10</v>
      </c>
      <c r="I57" s="24">
        <v>1610184</v>
      </c>
      <c r="J57" s="19">
        <f t="shared" si="23"/>
        <v>0.48822437319608825</v>
      </c>
      <c r="K57" s="18"/>
      <c r="L57" s="27">
        <v>56991</v>
      </c>
      <c r="M57" s="28">
        <f t="shared" si="14"/>
        <v>1.7280258189634391E-2</v>
      </c>
      <c r="N57" s="7">
        <v>3298041</v>
      </c>
      <c r="O57" s="6">
        <f t="shared" si="15"/>
        <v>20682</v>
      </c>
      <c r="P57" s="11">
        <f t="shared" si="16"/>
        <v>6.2709954181891514E-3</v>
      </c>
      <c r="Q57" s="86" t="str">
        <f t="shared" si="2"/>
        <v>D</v>
      </c>
      <c r="S57" s="50">
        <v>1668229</v>
      </c>
      <c r="T57" s="45">
        <v>0.48699999999999999</v>
      </c>
      <c r="U57" s="51"/>
      <c r="V57" s="60">
        <v>1697626</v>
      </c>
      <c r="W57" s="61">
        <v>0.496</v>
      </c>
      <c r="X57" s="62">
        <v>10</v>
      </c>
      <c r="Y57" s="27">
        <v>57063</v>
      </c>
      <c r="Z57" s="71">
        <f t="shared" si="17"/>
        <v>1.6670863865275182E-2</v>
      </c>
      <c r="AA57" s="74">
        <v>3422918</v>
      </c>
      <c r="AB57" s="83">
        <f t="shared" si="18"/>
        <v>29397</v>
      </c>
      <c r="AC57" s="11">
        <f t="shared" si="19"/>
        <v>9.000000000000008E-3</v>
      </c>
      <c r="AD57" s="86" t="str">
        <f t="shared" si="20"/>
        <v>R</v>
      </c>
      <c r="AF57" s="15">
        <f t="shared" si="24"/>
        <v>37363</v>
      </c>
      <c r="AG57" s="92">
        <f t="shared" si="25"/>
        <v>-7.495368614277409E-3</v>
      </c>
      <c r="AH57" s="24">
        <f t="shared" si="26"/>
        <v>87442</v>
      </c>
      <c r="AI57" s="94">
        <f t="shared" si="27"/>
        <v>7.7756268039117504E-3</v>
      </c>
      <c r="AJ57" s="27">
        <f t="shared" si="28"/>
        <v>72</v>
      </c>
      <c r="AK57" s="28">
        <f t="shared" si="29"/>
        <v>-6.0939432435920884E-4</v>
      </c>
      <c r="AL57" s="97">
        <f t="shared" si="30"/>
        <v>124877</v>
      </c>
      <c r="AM57" s="80">
        <f t="shared" si="31"/>
        <v>3.7863992594391639E-2</v>
      </c>
      <c r="AN57" s="6">
        <f t="shared" si="32"/>
        <v>8715</v>
      </c>
      <c r="AO57" s="11">
        <f t="shared" si="34"/>
        <v>2.7290045818108566E-3</v>
      </c>
      <c r="AP57" s="115" t="str">
        <f t="shared" si="21"/>
        <v>R</v>
      </c>
      <c r="AQ57" s="117" t="str">
        <f t="shared" si="33"/>
        <v>Y</v>
      </c>
    </row>
    <row r="58" spans="3:43" ht="19" thickBot="1" x14ac:dyDescent="0.25">
      <c r="C58" s="102" t="s">
        <v>102</v>
      </c>
      <c r="D58" s="8" t="s">
        <v>48</v>
      </c>
      <c r="E58" s="4"/>
      <c r="F58" s="17">
        <v>73491</v>
      </c>
      <c r="G58" s="22">
        <f t="shared" si="22"/>
        <v>0.26553574332014523</v>
      </c>
      <c r="H58" s="23"/>
      <c r="I58" s="25">
        <v>193559</v>
      </c>
      <c r="J58" s="26">
        <f t="shared" si="23"/>
        <v>0.69936227485411806</v>
      </c>
      <c r="K58" s="20">
        <v>3</v>
      </c>
      <c r="L58" s="29">
        <v>9715</v>
      </c>
      <c r="M58" s="30">
        <f t="shared" si="14"/>
        <v>3.5101981825736636E-2</v>
      </c>
      <c r="N58" s="10">
        <v>276765</v>
      </c>
      <c r="O58" s="9">
        <f t="shared" si="15"/>
        <v>120068</v>
      </c>
      <c r="P58" s="90">
        <f t="shared" si="16"/>
        <v>0.43382653153397283</v>
      </c>
      <c r="Q58" s="91" t="str">
        <f t="shared" si="2"/>
        <v>R</v>
      </c>
      <c r="S58" s="54">
        <v>69527</v>
      </c>
      <c r="T58" s="55">
        <v>0.25800000000000001</v>
      </c>
      <c r="U58" s="56"/>
      <c r="V58" s="66">
        <v>192633</v>
      </c>
      <c r="W58" s="67">
        <v>0.71599999999999997</v>
      </c>
      <c r="X58" s="68">
        <v>3</v>
      </c>
      <c r="Y58" s="29">
        <v>6888</v>
      </c>
      <c r="Z58" s="72">
        <f t="shared" si="17"/>
        <v>2.56013796794624E-2</v>
      </c>
      <c r="AA58" s="77">
        <v>269048</v>
      </c>
      <c r="AB58" s="89">
        <f t="shared" si="18"/>
        <v>123106</v>
      </c>
      <c r="AC58" s="90">
        <f t="shared" si="19"/>
        <v>0.45799999999999996</v>
      </c>
      <c r="AD58" s="91" t="str">
        <f t="shared" si="20"/>
        <v>R</v>
      </c>
      <c r="AF58" s="17">
        <f t="shared" si="24"/>
        <v>-3964</v>
      </c>
      <c r="AG58" s="93">
        <f t="shared" si="25"/>
        <v>-7.5357433201452273E-3</v>
      </c>
      <c r="AH58" s="25">
        <f t="shared" si="26"/>
        <v>-926</v>
      </c>
      <c r="AI58" s="95">
        <f t="shared" si="27"/>
        <v>1.663772514588191E-2</v>
      </c>
      <c r="AJ58" s="29">
        <f t="shared" si="28"/>
        <v>-2827</v>
      </c>
      <c r="AK58" s="30">
        <f t="shared" si="29"/>
        <v>-9.5006021462742361E-3</v>
      </c>
      <c r="AL58" s="98">
        <f t="shared" si="30"/>
        <v>-7717</v>
      </c>
      <c r="AM58" s="81">
        <f t="shared" si="31"/>
        <v>-2.7882860910881071E-2</v>
      </c>
      <c r="AN58" s="9">
        <f t="shared" si="32"/>
        <v>3038</v>
      </c>
      <c r="AO58" s="90">
        <f t="shared" si="34"/>
        <v>2.4173468466027137E-2</v>
      </c>
      <c r="AP58" s="116" t="str">
        <f t="shared" si="21"/>
        <v>R</v>
      </c>
      <c r="AQ58" s="118" t="str">
        <f t="shared" si="33"/>
        <v/>
      </c>
    </row>
    <row r="59" spans="3:43" ht="19" thickBot="1" x14ac:dyDescent="0.25">
      <c r="C59" s="2"/>
      <c r="D59" s="2"/>
      <c r="E59" s="2"/>
      <c r="F59" s="2"/>
      <c r="G59" s="2"/>
      <c r="H59" s="2"/>
      <c r="I59" s="2"/>
      <c r="J59" s="2"/>
      <c r="K59" s="2"/>
      <c r="L59" s="2"/>
      <c r="M59" s="11"/>
      <c r="N59" s="2"/>
      <c r="O59" s="2"/>
      <c r="P59" s="2"/>
      <c r="Q59" s="2"/>
      <c r="AA59" s="42"/>
      <c r="AB59" s="42"/>
      <c r="AC59" s="11"/>
      <c r="AD59" s="42"/>
      <c r="AJ59" s="13"/>
      <c r="AP59" s="43"/>
    </row>
    <row r="60" spans="3:43" ht="19" thickBot="1" x14ac:dyDescent="0.25">
      <c r="C60" s="104" t="s">
        <v>51</v>
      </c>
      <c r="D60" s="105" t="s">
        <v>103</v>
      </c>
      <c r="E60" s="2"/>
      <c r="F60" s="131">
        <v>81283501</v>
      </c>
      <c r="G60" s="136">
        <f>F60/N60</f>
        <v>0.51305744062485381</v>
      </c>
      <c r="H60" s="137">
        <v>306</v>
      </c>
      <c r="I60" s="119">
        <v>74223975</v>
      </c>
      <c r="J60" s="125">
        <f>I60/N60</f>
        <v>0.46849806145164852</v>
      </c>
      <c r="K60" s="126">
        <v>232</v>
      </c>
      <c r="L60" s="121">
        <v>2922155</v>
      </c>
      <c r="M60" s="122">
        <f t="shared" si="14"/>
        <v>1.8444497923497657E-2</v>
      </c>
      <c r="N60" s="111">
        <v>158429631</v>
      </c>
      <c r="O60" s="138">
        <f>ABS(F60-I60)</f>
        <v>7059526</v>
      </c>
      <c r="P60" s="139">
        <f>ABS(G60-J60)</f>
        <v>4.4559379173205294E-2</v>
      </c>
      <c r="Q60" s="108" t="str">
        <f t="shared" si="2"/>
        <v>D</v>
      </c>
      <c r="R60" s="44"/>
      <c r="S60" s="133">
        <f>SUM(S8:S58)</f>
        <v>75015837</v>
      </c>
      <c r="T60" s="134">
        <f>S60/AA60</f>
        <v>0.48339557466551125</v>
      </c>
      <c r="U60" s="135">
        <f>SUM(U8:U58)</f>
        <v>226</v>
      </c>
      <c r="V60" s="127">
        <f>SUM(V8:V58)</f>
        <v>77302170</v>
      </c>
      <c r="W60" s="128">
        <f>V60/AA60</f>
        <v>0.49812850705166489</v>
      </c>
      <c r="X60" s="129">
        <f>SUM(X8:X58)</f>
        <v>312</v>
      </c>
      <c r="Y60" s="123">
        <f>SUM(Y8:Y58)</f>
        <v>2867189</v>
      </c>
      <c r="Z60" s="124">
        <f t="shared" si="17"/>
        <v>1.8475918282823835E-2</v>
      </c>
      <c r="AA60" s="113">
        <f>SUM(AA8:AA58)</f>
        <v>155185196</v>
      </c>
      <c r="AB60" s="140">
        <f>ABS(S60-V60)</f>
        <v>2286333</v>
      </c>
      <c r="AC60" s="139">
        <f>ABS(T60-W60)</f>
        <v>1.4732932386153641E-2</v>
      </c>
      <c r="AD60" s="108" t="str">
        <f t="shared" si="20"/>
        <v>R</v>
      </c>
      <c r="AF60" s="131">
        <f>S60-F60</f>
        <v>-6267664</v>
      </c>
      <c r="AG60" s="132">
        <f>T60-G60</f>
        <v>-2.9661865959342559E-2</v>
      </c>
      <c r="AH60" s="119">
        <f>V60-I60</f>
        <v>3078195</v>
      </c>
      <c r="AI60" s="120">
        <f>W60-J60</f>
        <v>2.9630445600016375E-2</v>
      </c>
      <c r="AJ60" s="121">
        <f>Y60-L60</f>
        <v>-54966</v>
      </c>
      <c r="AK60" s="122">
        <f>Z60-M60</f>
        <v>3.1420359326177205E-5</v>
      </c>
      <c r="AL60" s="114">
        <f>AA60-N60</f>
        <v>-3244435</v>
      </c>
      <c r="AM60" s="112">
        <f>AL60/N60</f>
        <v>-2.0478713353817003E-2</v>
      </c>
      <c r="AN60" s="106">
        <f>AB60-O60</f>
        <v>-4773193</v>
      </c>
      <c r="AO60" s="107">
        <f>AC60-P60</f>
        <v>-2.9826446787051653E-2</v>
      </c>
      <c r="AP60" s="109" t="str">
        <f t="shared" si="21"/>
        <v>R</v>
      </c>
      <c r="AQ60" s="110" t="str">
        <f>IF(Q60&lt;&gt;AD60,"Y","")</f>
        <v>Y</v>
      </c>
    </row>
    <row r="61" spans="3:43" ht="18" x14ac:dyDescent="0.2">
      <c r="C61" s="2"/>
      <c r="D61" s="2"/>
      <c r="E61" s="2"/>
      <c r="F61" s="11"/>
      <c r="G61" s="11"/>
      <c r="H61" s="2"/>
      <c r="I61" s="11"/>
      <c r="J61" s="11"/>
      <c r="K61" s="2"/>
      <c r="L61" s="11"/>
      <c r="M61" s="11"/>
      <c r="N61" s="2"/>
      <c r="O61" s="2"/>
      <c r="P61" s="2"/>
      <c r="Q61" s="2"/>
    </row>
    <row r="62" spans="3:43" ht="18" x14ac:dyDescent="0.2">
      <c r="C62" s="130" t="s">
        <v>133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AF62" s="13"/>
      <c r="AI62" s="13"/>
      <c r="AJ62" s="13"/>
      <c r="AK62" s="13"/>
    </row>
    <row r="63" spans="3:43" ht="18" x14ac:dyDescent="0.2">
      <c r="C63" s="2"/>
      <c r="D63" s="2"/>
      <c r="E63" s="2"/>
      <c r="F63" s="12"/>
      <c r="G63" s="12"/>
      <c r="H63" s="2"/>
      <c r="I63" s="12"/>
      <c r="J63" s="12"/>
      <c r="K63" s="2"/>
      <c r="L63" s="12"/>
      <c r="M63" s="12"/>
      <c r="N63" s="12"/>
      <c r="O63" s="12"/>
      <c r="P63" s="12"/>
      <c r="Q63" s="12"/>
    </row>
    <row r="65" spans="3:11" ht="18" x14ac:dyDescent="0.2">
      <c r="C65" s="3" t="s">
        <v>124</v>
      </c>
      <c r="D65" s="2"/>
    </row>
    <row r="66" spans="3:11" ht="18" x14ac:dyDescent="0.2">
      <c r="C66" s="3"/>
      <c r="D66" s="2"/>
    </row>
    <row r="67" spans="3:11" ht="18" x14ac:dyDescent="0.2">
      <c r="C67" s="2" t="s">
        <v>125</v>
      </c>
      <c r="F67" s="2" t="s">
        <v>132</v>
      </c>
    </row>
    <row r="68" spans="3:11" ht="18" x14ac:dyDescent="0.2">
      <c r="F68" s="2" t="s">
        <v>129</v>
      </c>
    </row>
    <row r="69" spans="3:11" ht="18" x14ac:dyDescent="0.2">
      <c r="F69" s="103" t="s">
        <v>131</v>
      </c>
    </row>
    <row r="71" spans="3:11" ht="18" x14ac:dyDescent="0.2">
      <c r="C71" s="2" t="s">
        <v>126</v>
      </c>
      <c r="E71" s="2"/>
      <c r="F71" s="2" t="s">
        <v>127</v>
      </c>
      <c r="G71" s="2"/>
      <c r="H71" s="2"/>
      <c r="I71" s="2"/>
      <c r="J71" s="2"/>
      <c r="K71" s="2"/>
    </row>
    <row r="72" spans="3:11" ht="18" x14ac:dyDescent="0.2">
      <c r="E72" s="2"/>
      <c r="F72" s="2" t="s">
        <v>128</v>
      </c>
      <c r="G72" s="2"/>
      <c r="H72" s="2"/>
      <c r="I72" s="2"/>
      <c r="J72" s="2"/>
      <c r="K72" s="2"/>
    </row>
    <row r="73" spans="3:11" ht="18" x14ac:dyDescent="0.2">
      <c r="F73" s="2" t="s">
        <v>130</v>
      </c>
    </row>
  </sheetData>
  <mergeCells count="18">
    <mergeCell ref="C6:C7"/>
    <mergeCell ref="D6:D7"/>
    <mergeCell ref="AF4:AQ5"/>
    <mergeCell ref="F4:Q5"/>
    <mergeCell ref="S4:AD5"/>
    <mergeCell ref="L6:M6"/>
    <mergeCell ref="F6:H6"/>
    <mergeCell ref="I6:K6"/>
    <mergeCell ref="AB6:AD6"/>
    <mergeCell ref="O6:Q6"/>
    <mergeCell ref="AL6:AM6"/>
    <mergeCell ref="AF6:AG6"/>
    <mergeCell ref="AH6:AI6"/>
    <mergeCell ref="S6:U6"/>
    <mergeCell ref="V6:X6"/>
    <mergeCell ref="Y6:Z6"/>
    <mergeCell ref="AJ6:AK6"/>
    <mergeCell ref="AN6:AQ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614C2-8D76-8448-898F-2BE457BA8D38}">
  <dimension ref="A2:C10"/>
  <sheetViews>
    <sheetView workbookViewId="0">
      <selection activeCell="G8" sqref="G8"/>
    </sheetView>
  </sheetViews>
  <sheetFormatPr baseColWidth="10" defaultRowHeight="16" x14ac:dyDescent="0.2"/>
  <cols>
    <col min="1" max="1" width="18" customWidth="1"/>
  </cols>
  <sheetData>
    <row r="2" spans="1:3" ht="18" x14ac:dyDescent="0.2">
      <c r="B2" s="3" t="s">
        <v>143</v>
      </c>
    </row>
    <row r="4" spans="1:3" ht="18" x14ac:dyDescent="0.2">
      <c r="A4" s="2"/>
      <c r="B4" s="3">
        <v>2020</v>
      </c>
      <c r="C4" s="3">
        <v>20204</v>
      </c>
    </row>
    <row r="5" spans="1:3" ht="18" x14ac:dyDescent="0.2">
      <c r="A5" s="3" t="s">
        <v>137</v>
      </c>
      <c r="B5" s="2">
        <f>COUNTIF(Combined!P$8:P$58,"&lt;0.05")</f>
        <v>8</v>
      </c>
      <c r="C5" s="2">
        <f>COUNTIF(Combined!AC$8:AC$58,"&lt;0.05")</f>
        <v>8</v>
      </c>
    </row>
    <row r="6" spans="1:3" ht="18" x14ac:dyDescent="0.2">
      <c r="A6" s="3" t="s">
        <v>138</v>
      </c>
      <c r="B6" s="2">
        <f>COUNTIFS(Combined!P$8:P$58,"&gt;=0.05", Combined!P$8:P$58,"&lt;0.1")</f>
        <v>6</v>
      </c>
      <c r="C6" s="2">
        <f>COUNTIFS(Combined!AC$8:AC$58,"&gt;=0.05", Combined!AC$8:AC$58,"&lt;0.1")</f>
        <v>5</v>
      </c>
    </row>
    <row r="7" spans="1:3" ht="18" x14ac:dyDescent="0.2">
      <c r="A7" s="3" t="s">
        <v>139</v>
      </c>
      <c r="B7" s="2">
        <f>COUNTIFS(Combined!P$8:P$58,"&gt;=0.1", Combined!P$8:P$58,"&lt;0.2")</f>
        <v>17</v>
      </c>
      <c r="C7" s="2">
        <f>COUNTIFS(Combined!AC$8:AC$58,"&gt;=0.1", Combined!AC$8:AC$58,"&lt;0.2")</f>
        <v>18</v>
      </c>
    </row>
    <row r="8" spans="1:3" ht="18" x14ac:dyDescent="0.2">
      <c r="A8" s="3" t="s">
        <v>140</v>
      </c>
      <c r="B8" s="2">
        <f>COUNTIFS(Combined!P$8:P$58,"&gt;=0.2", Combined!P$8:P$58,"&lt;0.3")</f>
        <v>11</v>
      </c>
      <c r="C8" s="2">
        <f>COUNTIFS(Combined!AC$8:AC$58,"&gt;=0.2", Combined!AC$8:AC$58,"&lt;0.3")</f>
        <v>10</v>
      </c>
    </row>
    <row r="9" spans="1:3" ht="18" x14ac:dyDescent="0.2">
      <c r="A9" s="3" t="s">
        <v>141</v>
      </c>
      <c r="B9" s="2">
        <f>COUNTIFS(Combined!P$8:P$58,"&gt;=0.3", Combined!P$8:P$58,"&lt;0.4")</f>
        <v>7</v>
      </c>
      <c r="C9" s="2">
        <f>COUNTIFS(Combined!AC$8:AC$58,"&gt;=0.3", Combined!AC$8:AC$58,"&lt;0.4")</f>
        <v>7</v>
      </c>
    </row>
    <row r="10" spans="1:3" ht="18" x14ac:dyDescent="0.2">
      <c r="A10" s="3" t="s">
        <v>142</v>
      </c>
      <c r="B10" s="2">
        <f>COUNTIF(Combined!P$8:P$58,"&gt;0.4")</f>
        <v>2</v>
      </c>
      <c r="C10" s="2">
        <f>COUNTIF(Combined!AC$8:AC$58,"&gt;0.4")</f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Combined</vt:lpstr>
      <vt:lpstr>Margin buckets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Katz</dc:creator>
  <cp:lastModifiedBy>Harry Katz</cp:lastModifiedBy>
  <dcterms:created xsi:type="dcterms:W3CDTF">2024-11-11T01:48:49Z</dcterms:created>
  <dcterms:modified xsi:type="dcterms:W3CDTF">2024-12-21T18:35:59Z</dcterms:modified>
</cp:coreProperties>
</file>